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tabRatio="781" firstSheet="1" activeTab="8"/>
  </bookViews>
  <sheets>
    <sheet name="Quadrat u. Rechteck" sheetId="1" r:id="rId1"/>
    <sheet name="Würfel u. Quader" sheetId="2" r:id="rId2"/>
    <sheet name="Dreieck" sheetId="3" r:id="rId3"/>
    <sheet name="Trapez" sheetId="4" r:id="rId4"/>
    <sheet name="Säule" sheetId="5" r:id="rId5"/>
    <sheet name="Kreis" sheetId="6" r:id="rId6"/>
    <sheet name="Zylinder" sheetId="7" r:id="rId7"/>
    <sheet name="Kegel" sheetId="8" r:id="rId8"/>
    <sheet name="Impressum" sheetId="9" r:id="rId9"/>
  </sheets>
  <definedNames>
    <definedName name="Würfel_und_Quader">'Würfel u. Quader'!$A$1</definedName>
  </definedNames>
  <calcPr fullCalcOnLoad="1"/>
</workbook>
</file>

<file path=xl/comments1.xml><?xml version="1.0" encoding="utf-8"?>
<comments xmlns="http://schemas.openxmlformats.org/spreadsheetml/2006/main">
  <authors>
    <author>W. Dutkowski / I. Schr?ter</author>
  </authors>
  <commentList>
    <comment ref="D9" authorId="0">
      <text>
        <r>
          <rPr>
            <b/>
            <u val="single"/>
            <sz val="12"/>
            <rFont val="Tahoma"/>
            <family val="2"/>
          </rPr>
          <t>Achtung</t>
        </r>
        <r>
          <rPr>
            <b/>
            <sz val="12"/>
            <rFont val="Tahoma"/>
            <family val="2"/>
          </rPr>
          <t xml:space="preserve">: Werte eingeben und im Feld neben der gesuchten Größe die Formel mit Zellenbezeichnung einsetzen. 
Einheiten in der Nachbarzelle nicht vergessen
</t>
        </r>
      </text>
    </comment>
  </commentList>
</comments>
</file>

<file path=xl/comments3.xml><?xml version="1.0" encoding="utf-8"?>
<comments xmlns="http://schemas.openxmlformats.org/spreadsheetml/2006/main">
  <authors>
    <author>W. Dutkowski / I. Schr?ter</author>
  </authors>
  <commentList>
    <comment ref="A15" authorId="0">
      <text>
        <r>
          <rPr>
            <b/>
            <u val="single"/>
            <sz val="10"/>
            <rFont val="Tahoma"/>
            <family val="2"/>
          </rPr>
          <t>Achtung</t>
        </r>
        <r>
          <rPr>
            <b/>
            <sz val="10"/>
            <rFont val="Tahoma"/>
            <family val="2"/>
          </rPr>
          <t>: Werte eingeben und im Feld neben der gesuchten Größe die Formel mit Zellenbezeichnung einsetzen. 
Einheiten in der Nachbarzelle nicht vergessen</t>
        </r>
        <r>
          <rPr>
            <b/>
            <sz val="12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W. Dutkowski / I. Schr?ter</author>
  </authors>
  <commentList>
    <comment ref="E6" authorId="0">
      <text>
        <r>
          <rPr>
            <b/>
            <sz val="12"/>
            <rFont val="Tahoma"/>
            <family val="2"/>
          </rPr>
          <t>Jede Säule hat eine</t>
        </r>
        <r>
          <rPr>
            <sz val="8"/>
            <rFont val="Tahoma"/>
            <family val="0"/>
          </rPr>
          <t xml:space="preserve"> </t>
        </r>
        <r>
          <rPr>
            <b/>
            <sz val="12"/>
            <color indexed="10"/>
            <rFont val="Tahoma"/>
            <family val="2"/>
          </rPr>
          <t>Grundfläche</t>
        </r>
        <r>
          <rPr>
            <b/>
            <sz val="12"/>
            <rFont val="Tahoma"/>
            <family val="2"/>
          </rPr>
          <t xml:space="preserve">, auf der sie steht. 
Die </t>
        </r>
        <r>
          <rPr>
            <b/>
            <sz val="12"/>
            <color indexed="10"/>
            <rFont val="Tahoma"/>
            <family val="2"/>
          </rPr>
          <t>Grundfläche</t>
        </r>
        <r>
          <rPr>
            <b/>
            <sz val="12"/>
            <rFont val="Tahoma"/>
            <family val="2"/>
          </rPr>
          <t xml:space="preserve"> muss nicht immer die Form eines Trapezes haben!
Die Form der </t>
        </r>
        <r>
          <rPr>
            <b/>
            <sz val="12"/>
            <color indexed="10"/>
            <rFont val="Tahoma"/>
            <family val="2"/>
          </rPr>
          <t>Grundfläche</t>
        </r>
        <r>
          <rPr>
            <b/>
            <sz val="12"/>
            <rFont val="Tahoma"/>
            <family val="2"/>
          </rPr>
          <t xml:space="preserve"> bestimmt die Flächenformel.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<sst xmlns="http://schemas.openxmlformats.org/spreadsheetml/2006/main" count="186" uniqueCount="77">
  <si>
    <t>Werte eingeben</t>
  </si>
  <si>
    <t>Ergebnis</t>
  </si>
  <si>
    <t>a=</t>
  </si>
  <si>
    <t>b=</t>
  </si>
  <si>
    <t>c=</t>
  </si>
  <si>
    <t>m</t>
  </si>
  <si>
    <t>V=</t>
  </si>
  <si>
    <t>m³</t>
  </si>
  <si>
    <t>O=</t>
  </si>
  <si>
    <t>m²</t>
  </si>
  <si>
    <t>V = Volumen</t>
  </si>
  <si>
    <t>O = Oberfläche</t>
  </si>
  <si>
    <r>
      <t>Würfel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63"/>
        <rFont val="Arial"/>
        <family val="2"/>
      </rPr>
      <t>und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48"/>
        <rFont val="Arial"/>
        <family val="2"/>
      </rPr>
      <t>Quader</t>
    </r>
  </si>
  <si>
    <t>Zylinder</t>
  </si>
  <si>
    <t>r=</t>
  </si>
  <si>
    <t>r²=</t>
  </si>
  <si>
    <t>k=</t>
  </si>
  <si>
    <t>M=</t>
  </si>
  <si>
    <t>h=</t>
  </si>
  <si>
    <t>s=</t>
  </si>
  <si>
    <t>Kreis</t>
  </si>
  <si>
    <t>d=</t>
  </si>
  <si>
    <t>U=</t>
  </si>
  <si>
    <t>A=</t>
  </si>
  <si>
    <r>
      <t>Quadrat</t>
    </r>
    <r>
      <rPr>
        <b/>
        <sz val="20"/>
        <rFont val="Arial"/>
        <family val="2"/>
      </rPr>
      <t xml:space="preserve"> und </t>
    </r>
    <r>
      <rPr>
        <b/>
        <sz val="20"/>
        <color indexed="51"/>
        <rFont val="Arial"/>
        <family val="2"/>
      </rPr>
      <t>Rechteck</t>
    </r>
  </si>
  <si>
    <t>Werte</t>
  </si>
  <si>
    <t>Hinweis</t>
  </si>
  <si>
    <t>Größe</t>
  </si>
  <si>
    <t>Dreieck</t>
  </si>
  <si>
    <t>Säule</t>
  </si>
  <si>
    <t>Formel:</t>
  </si>
  <si>
    <t>Form der Grundfläche:</t>
  </si>
  <si>
    <t>Einheit</t>
  </si>
  <si>
    <t>G=</t>
  </si>
  <si>
    <t>Trapez</t>
  </si>
  <si>
    <t>Wert</t>
  </si>
  <si>
    <t xml:space="preserve">Beachte: r,h und s </t>
  </si>
  <si>
    <t>müssen zusammenpassen.</t>
  </si>
  <si>
    <t>Vergleiche mit dem Lila-Bereich.</t>
  </si>
  <si>
    <t>Fehlende Größen bestimmen lassen</t>
  </si>
  <si>
    <t>Fläche selber bestimmen</t>
  </si>
  <si>
    <t>Ziel: Gelb=Orange</t>
  </si>
  <si>
    <t>Ziel: Grün=Rot</t>
  </si>
  <si>
    <t>Ziel: Blau=Grün</t>
  </si>
  <si>
    <t>Größen selber bestimmen</t>
  </si>
  <si>
    <t>Ziel: Grün=lila</t>
  </si>
  <si>
    <t>UND(ISTZAHL(B21);ISTLEER(B19));B21/4;</t>
  </si>
  <si>
    <t>BS(WURZEL(B20)-B21/4)&gt;0,01)</t>
  </si>
  <si>
    <t>;ISTLEER(B19)</t>
  </si>
  <si>
    <t>Formelsammlung interaktiv</t>
  </si>
  <si>
    <t xml:space="preserve">von Wilfried Dutkowski und I.Schröter </t>
  </si>
  <si>
    <t>für die Hauptschulen</t>
  </si>
  <si>
    <t>Holzhausen und Lohfeld, Dez. 2000</t>
  </si>
  <si>
    <t>wurde ergänzt von Dörte Haftendorn</t>
  </si>
  <si>
    <t xml:space="preserve">Auch wurde an einigen Stellen verhindert, </t>
  </si>
  <si>
    <t>dass Widersprüche unbemerkt bleiben.</t>
  </si>
  <si>
    <t>Das Eingabefeld, in dem die Schüler jeweils ihren eigenen</t>
  </si>
  <si>
    <t>Vorschlag eintragen können bevor das Ergebnis gezeigt wird,</t>
  </si>
  <si>
    <t>Letzteres ist nicht an allen Stellen verwirklicht.</t>
  </si>
  <si>
    <t>Linktipps:</t>
  </si>
  <si>
    <t>http://www.learn-line.nrw.de/angebote/medienmathe/</t>
  </si>
  <si>
    <t>http://www.dasan.de/bukarest_vlahuta</t>
  </si>
  <si>
    <t>http://www.sysco.ro/dutkoeter/</t>
  </si>
  <si>
    <t>###############################</t>
  </si>
  <si>
    <t>Prof. Dr. Dörte Haftendorn</t>
  </si>
  <si>
    <t>D-21335  Lüneburg</t>
  </si>
  <si>
    <t>Universität-Lüneburg</t>
  </si>
  <si>
    <t>Mathematik</t>
  </si>
  <si>
    <t>Scharnhorststr. 1</t>
  </si>
  <si>
    <t>21335 Lüneburg</t>
  </si>
  <si>
    <t>haftendorn@uni-lueneburg.de</t>
  </si>
  <si>
    <t>http://www.uni-lueneburg.de/mathe-lehramt</t>
  </si>
  <si>
    <t>http://www.doerte-haftendorn.de</t>
  </si>
  <si>
    <t>wdutkowski@web.de</t>
  </si>
  <si>
    <t>wdutkowski@sysco.ro</t>
  </si>
  <si>
    <t xml:space="preserve">Entwickelt wurde diese Formelsammlung 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</si>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</sst>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000000"/>
    <numFmt numFmtId="166" formatCode="0.000000"/>
    <numFmt numFmtId="167" formatCode="0.00000"/>
    <numFmt numFmtId="168" formatCode="0.000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</numFmts>
  <fonts count="32">
    <font>
      <sz val="10"/>
      <name val="Arial"/>
      <family val="0"/>
    </font>
    <font>
      <b/>
      <sz val="20"/>
      <color indexed="12"/>
      <name val="Arial"/>
      <family val="2"/>
    </font>
    <font>
      <b/>
      <sz val="20"/>
      <color indexed="63"/>
      <name val="Arial"/>
      <family val="2"/>
    </font>
    <font>
      <b/>
      <sz val="20"/>
      <color indexed="48"/>
      <name val="Arial"/>
      <family val="2"/>
    </font>
    <font>
      <b/>
      <sz val="20"/>
      <color indexed="5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3.5"/>
      <name val="MS Sans Serif"/>
      <family val="0"/>
    </font>
    <font>
      <b/>
      <sz val="18"/>
      <color indexed="13"/>
      <name val="MS Sans Serif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20"/>
      <color indexed="60"/>
      <name val="Arial"/>
      <family val="2"/>
    </font>
    <font>
      <b/>
      <sz val="20"/>
      <color indexed="51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4"/>
      <color indexed="12"/>
      <name val="Arial"/>
      <family val="2"/>
    </font>
    <font>
      <b/>
      <sz val="20"/>
      <color indexed="61"/>
      <name val="Arial"/>
      <family val="2"/>
    </font>
    <font>
      <sz val="8"/>
      <name val="Tahoma"/>
      <family val="0"/>
    </font>
    <font>
      <b/>
      <sz val="12"/>
      <color indexed="10"/>
      <name val="Tahoma"/>
      <family val="2"/>
    </font>
    <font>
      <b/>
      <sz val="20"/>
      <color indexed="52"/>
      <name val="Arial"/>
      <family val="2"/>
    </font>
    <font>
      <b/>
      <u val="single"/>
      <sz val="12"/>
      <name val="Tahoma"/>
      <family val="2"/>
    </font>
    <font>
      <b/>
      <sz val="14"/>
      <color indexed="48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0"/>
    </font>
    <font>
      <sz val="20"/>
      <name val="Arial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9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>
      <alignment/>
    </xf>
    <xf numFmtId="0" fontId="8" fillId="0" borderId="1" xfId="0" applyFont="1" applyBorder="1" applyAlignment="1">
      <alignment/>
    </xf>
    <xf numFmtId="0" fontId="7" fillId="0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/>
      <protection locked="0"/>
    </xf>
    <xf numFmtId="0" fontId="7" fillId="3" borderId="1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7" fillId="4" borderId="1" xfId="0" applyFont="1" applyFill="1" applyBorder="1" applyAlignment="1">
      <alignment/>
    </xf>
    <xf numFmtId="0" fontId="7" fillId="0" borderId="1" xfId="0" applyFont="1" applyFill="1" applyBorder="1" applyAlignment="1" applyProtection="1">
      <alignment/>
      <protection locked="0"/>
    </xf>
    <xf numFmtId="0" fontId="7" fillId="0" borderId="1" xfId="0" applyFont="1" applyFill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7" fillId="0" borderId="3" xfId="0" applyFont="1" applyBorder="1" applyAlignment="1">
      <alignment/>
    </xf>
    <xf numFmtId="0" fontId="23" fillId="0" borderId="0" xfId="0" applyFont="1" applyAlignment="1">
      <alignment/>
    </xf>
    <xf numFmtId="0" fontId="7" fillId="5" borderId="1" xfId="0" applyFont="1" applyFill="1" applyBorder="1" applyAlignment="1" applyProtection="1">
      <alignment/>
      <protection locked="0"/>
    </xf>
    <xf numFmtId="0" fontId="7" fillId="6" borderId="4" xfId="0" applyFont="1" applyFill="1" applyBorder="1" applyAlignment="1" applyProtection="1">
      <alignment/>
      <protection hidden="1"/>
    </xf>
    <xf numFmtId="0" fontId="7" fillId="7" borderId="5" xfId="0" applyFont="1" applyFill="1" applyBorder="1" applyAlignment="1" applyProtection="1">
      <alignment/>
      <protection hidden="1"/>
    </xf>
    <xf numFmtId="0" fontId="7" fillId="8" borderId="4" xfId="0" applyNumberFormat="1" applyFont="1" applyFill="1" applyBorder="1" applyAlignment="1" applyProtection="1">
      <alignment/>
      <protection hidden="1"/>
    </xf>
    <xf numFmtId="0" fontId="8" fillId="9" borderId="4" xfId="0" applyFont="1" applyFill="1" applyBorder="1" applyAlignment="1" applyProtection="1">
      <alignment/>
      <protection hidden="1"/>
    </xf>
    <xf numFmtId="164" fontId="7" fillId="8" borderId="4" xfId="0" applyNumberFormat="1" applyFont="1" applyFill="1" applyBorder="1" applyAlignment="1" applyProtection="1">
      <alignment/>
      <protection hidden="1"/>
    </xf>
    <xf numFmtId="0" fontId="7" fillId="3" borderId="4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7" fillId="10" borderId="1" xfId="0" applyNumberFormat="1" applyFont="1" applyFill="1" applyBorder="1" applyAlignment="1">
      <alignment/>
    </xf>
    <xf numFmtId="0" fontId="0" fillId="10" borderId="2" xfId="0" applyFont="1" applyFill="1" applyBorder="1" applyAlignment="1">
      <alignment/>
    </xf>
    <xf numFmtId="0" fontId="7" fillId="9" borderId="7" xfId="0" applyFont="1" applyFill="1" applyBorder="1" applyAlignment="1">
      <alignment/>
    </xf>
    <xf numFmtId="164" fontId="25" fillId="7" borderId="4" xfId="0" applyNumberFormat="1" applyFont="1" applyFill="1" applyBorder="1" applyAlignment="1" applyProtection="1">
      <alignment/>
      <protection hidden="1"/>
    </xf>
    <xf numFmtId="2" fontId="25" fillId="7" borderId="4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>
      <alignment/>
    </xf>
    <xf numFmtId="0" fontId="7" fillId="10" borderId="1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7" fillId="0" borderId="1" xfId="0" applyNumberFormat="1" applyFont="1" applyFill="1" applyBorder="1" applyAlignment="1" applyProtection="1">
      <alignment/>
      <protection locked="0"/>
    </xf>
    <xf numFmtId="0" fontId="8" fillId="11" borderId="0" xfId="0" applyFont="1" applyFill="1" applyAlignment="1" applyProtection="1">
      <alignment/>
      <protection locked="0"/>
    </xf>
    <xf numFmtId="0" fontId="0" fillId="11" borderId="0" xfId="0" applyFill="1" applyAlignment="1">
      <alignment/>
    </xf>
    <xf numFmtId="0" fontId="0" fillId="11" borderId="0" xfId="0" applyFill="1" applyAlignment="1" applyProtection="1">
      <alignment/>
      <protection locked="0"/>
    </xf>
    <xf numFmtId="0" fontId="6" fillId="3" borderId="2" xfId="0" applyFont="1" applyFill="1" applyBorder="1" applyAlignment="1">
      <alignment/>
    </xf>
    <xf numFmtId="0" fontId="0" fillId="0" borderId="8" xfId="0" applyBorder="1" applyAlignment="1">
      <alignment/>
    </xf>
    <xf numFmtId="0" fontId="6" fillId="7" borderId="9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7" fillId="5" borderId="2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0" fontId="7" fillId="6" borderId="7" xfId="0" applyFont="1" applyFill="1" applyBorder="1" applyAlignment="1">
      <alignment/>
    </xf>
    <xf numFmtId="0" fontId="0" fillId="6" borderId="6" xfId="0" applyFill="1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4" borderId="1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8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18" applyAlignment="1">
      <alignment/>
    </xf>
    <xf numFmtId="0" fontId="30" fillId="0" borderId="0" xfId="0" applyFont="1" applyAlignment="1">
      <alignment/>
    </xf>
    <xf numFmtId="17" fontId="8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16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95250</xdr:rowOff>
    </xdr:from>
    <xdr:to>
      <xdr:col>8</xdr:col>
      <xdr:colOff>600075</xdr:colOff>
      <xdr:row>6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95250"/>
          <a:ext cx="2047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28575</xdr:rowOff>
    </xdr:from>
    <xdr:to>
      <xdr:col>2</xdr:col>
      <xdr:colOff>152400</xdr:colOff>
      <xdr:row>8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61950"/>
          <a:ext cx="1247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304800</xdr:rowOff>
    </xdr:from>
    <xdr:to>
      <xdr:col>4</xdr:col>
      <xdr:colOff>238125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4800"/>
          <a:ext cx="13906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114300</xdr:rowOff>
    </xdr:from>
    <xdr:to>
      <xdr:col>10</xdr:col>
      <xdr:colOff>161925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114300"/>
          <a:ext cx="21336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4</xdr:col>
      <xdr:colOff>352425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2766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4</xdr:col>
      <xdr:colOff>238125</xdr:colOff>
      <xdr:row>11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52425"/>
          <a:ext cx="3257550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9525</xdr:rowOff>
    </xdr:from>
    <xdr:to>
      <xdr:col>3</xdr:col>
      <xdr:colOff>19050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42900"/>
          <a:ext cx="2028825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2</xdr:row>
      <xdr:rowOff>0</xdr:rowOff>
    </xdr:from>
    <xdr:to>
      <xdr:col>3</xdr:col>
      <xdr:colOff>180975</xdr:colOff>
      <xdr:row>13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95300"/>
          <a:ext cx="2095500" cy="2076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38100</xdr:rowOff>
    </xdr:from>
    <xdr:to>
      <xdr:col>2</xdr:col>
      <xdr:colOff>323850</xdr:colOff>
      <xdr:row>16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71475"/>
          <a:ext cx="152400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17</xdr:row>
      <xdr:rowOff>104775</xdr:rowOff>
    </xdr:from>
    <xdr:to>
      <xdr:col>2</xdr:col>
      <xdr:colOff>561975</xdr:colOff>
      <xdr:row>21</xdr:row>
      <xdr:rowOff>19050</xdr:rowOff>
    </xdr:to>
    <xdr:sp>
      <xdr:nvSpPr>
        <xdr:cNvPr id="1" name="Oval 1"/>
        <xdr:cNvSpPr>
          <a:spLocks/>
        </xdr:cNvSpPr>
      </xdr:nvSpPr>
      <xdr:spPr>
        <a:xfrm>
          <a:off x="619125" y="3419475"/>
          <a:ext cx="1466850" cy="857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28575</xdr:colOff>
      <xdr:row>1</xdr:row>
      <xdr:rowOff>38100</xdr:rowOff>
    </xdr:from>
    <xdr:to>
      <xdr:col>4</xdr:col>
      <xdr:colOff>28575</xdr:colOff>
      <xdr:row>3</xdr:row>
      <xdr:rowOff>38100</xdr:rowOff>
    </xdr:to>
    <xdr:sp>
      <xdr:nvSpPr>
        <xdr:cNvPr id="2" name="Text 150"/>
        <xdr:cNvSpPr txBox="1">
          <a:spLocks noChangeArrowheads="1"/>
        </xdr:cNvSpPr>
      </xdr:nvSpPr>
      <xdr:spPr>
        <a:xfrm>
          <a:off x="28575" y="200025"/>
          <a:ext cx="2600325" cy="3238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</a:rPr>
            <a:t>Kegel-Volumen</a:t>
          </a:r>
        </a:p>
      </xdr:txBody>
    </xdr:sp>
    <xdr:clientData/>
  </xdr:twoCellAnchor>
  <xdr:twoCellAnchor>
    <xdr:from>
      <xdr:col>0</xdr:col>
      <xdr:colOff>628650</xdr:colOff>
      <xdr:row>17</xdr:row>
      <xdr:rowOff>85725</xdr:rowOff>
    </xdr:from>
    <xdr:to>
      <xdr:col>2</xdr:col>
      <xdr:colOff>552450</xdr:colOff>
      <xdr:row>21</xdr:row>
      <xdr:rowOff>19050</xdr:rowOff>
    </xdr:to>
    <xdr:grpSp>
      <xdr:nvGrpSpPr>
        <xdr:cNvPr id="3" name="Group 3"/>
        <xdr:cNvGrpSpPr>
          <a:grpSpLocks/>
        </xdr:cNvGrpSpPr>
      </xdr:nvGrpSpPr>
      <xdr:grpSpPr>
        <a:xfrm>
          <a:off x="628650" y="3400425"/>
          <a:ext cx="1447800" cy="876300"/>
          <a:chOff x="-1750" y="-65729"/>
          <a:chExt cx="19000" cy="122"/>
        </a:xfrm>
        <a:solidFill>
          <a:srgbClr val="FFFFFF"/>
        </a:solidFill>
      </xdr:grpSpPr>
      <xdr:sp>
        <xdr:nvSpPr>
          <xdr:cNvPr id="4" name="Oval 4"/>
          <xdr:cNvSpPr>
            <a:spLocks/>
          </xdr:cNvSpPr>
        </xdr:nvSpPr>
        <xdr:spPr>
          <a:xfrm>
            <a:off x="-1750" y="-65729"/>
            <a:ext cx="19000" cy="11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-1750" y="-65725"/>
            <a:ext cx="19000" cy="118"/>
          </a:xfrm>
          <a:prstGeom prst="ellipse">
            <a:avLst/>
          </a:prstGeom>
          <a:solidFill>
            <a:srgbClr val="00FF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590550</xdr:colOff>
      <xdr:row>4</xdr:row>
      <xdr:rowOff>152400</xdr:rowOff>
    </xdr:from>
    <xdr:to>
      <xdr:col>1</xdr:col>
      <xdr:colOff>590550</xdr:colOff>
      <xdr:row>19</xdr:row>
      <xdr:rowOff>57150</xdr:rowOff>
    </xdr:to>
    <xdr:sp>
      <xdr:nvSpPr>
        <xdr:cNvPr id="6" name="Line 6"/>
        <xdr:cNvSpPr>
          <a:spLocks/>
        </xdr:cNvSpPr>
      </xdr:nvSpPr>
      <xdr:spPr>
        <a:xfrm>
          <a:off x="1352550" y="800100"/>
          <a:ext cx="0" cy="3028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4</xdr:row>
      <xdr:rowOff>152400</xdr:rowOff>
    </xdr:from>
    <xdr:to>
      <xdr:col>1</xdr:col>
      <xdr:colOff>590550</xdr:colOff>
      <xdr:row>19</xdr:row>
      <xdr:rowOff>95250</xdr:rowOff>
    </xdr:to>
    <xdr:sp>
      <xdr:nvSpPr>
        <xdr:cNvPr id="7" name="Line 7"/>
        <xdr:cNvSpPr>
          <a:spLocks/>
        </xdr:cNvSpPr>
      </xdr:nvSpPr>
      <xdr:spPr>
        <a:xfrm flipH="1">
          <a:off x="609600" y="800100"/>
          <a:ext cx="742950" cy="3067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4</xdr:row>
      <xdr:rowOff>152400</xdr:rowOff>
    </xdr:from>
    <xdr:to>
      <xdr:col>2</xdr:col>
      <xdr:colOff>552450</xdr:colOff>
      <xdr:row>19</xdr:row>
      <xdr:rowOff>66675</xdr:rowOff>
    </xdr:to>
    <xdr:sp>
      <xdr:nvSpPr>
        <xdr:cNvPr id="8" name="Line 8"/>
        <xdr:cNvSpPr>
          <a:spLocks/>
        </xdr:cNvSpPr>
      </xdr:nvSpPr>
      <xdr:spPr>
        <a:xfrm>
          <a:off x="1352550" y="800100"/>
          <a:ext cx="723900" cy="3038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676275</xdr:colOff>
      <xdr:row>13</xdr:row>
      <xdr:rowOff>104775</xdr:rowOff>
    </xdr:from>
    <xdr:ext cx="190500" cy="238125"/>
    <xdr:sp>
      <xdr:nvSpPr>
        <xdr:cNvPr id="9" name="Text 13"/>
        <xdr:cNvSpPr txBox="1">
          <a:spLocks noChangeArrowheads="1"/>
        </xdr:cNvSpPr>
      </xdr:nvSpPr>
      <xdr:spPr>
        <a:xfrm>
          <a:off x="1438275" y="25050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twoCellAnchor>
    <xdr:from>
      <xdr:col>1</xdr:col>
      <xdr:colOff>590550</xdr:colOff>
      <xdr:row>19</xdr:row>
      <xdr:rowOff>47625</xdr:rowOff>
    </xdr:from>
    <xdr:to>
      <xdr:col>2</xdr:col>
      <xdr:colOff>561975</xdr:colOff>
      <xdr:row>19</xdr:row>
      <xdr:rowOff>47625</xdr:rowOff>
    </xdr:to>
    <xdr:sp>
      <xdr:nvSpPr>
        <xdr:cNvPr id="10" name="Line 10"/>
        <xdr:cNvSpPr>
          <a:spLocks/>
        </xdr:cNvSpPr>
      </xdr:nvSpPr>
      <xdr:spPr>
        <a:xfrm>
          <a:off x="1352550" y="3819525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57150</xdr:colOff>
      <xdr:row>19</xdr:row>
      <xdr:rowOff>0</xdr:rowOff>
    </xdr:from>
    <xdr:ext cx="152400" cy="238125"/>
    <xdr:sp>
      <xdr:nvSpPr>
        <xdr:cNvPr id="11" name="Text 15"/>
        <xdr:cNvSpPr txBox="1">
          <a:spLocks noChangeArrowheads="1"/>
        </xdr:cNvSpPr>
      </xdr:nvSpPr>
      <xdr:spPr>
        <a:xfrm>
          <a:off x="1581150" y="3771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twoCellAnchor>
    <xdr:from>
      <xdr:col>2</xdr:col>
      <xdr:colOff>180975</xdr:colOff>
      <xdr:row>10</xdr:row>
      <xdr:rowOff>123825</xdr:rowOff>
    </xdr:from>
    <xdr:to>
      <xdr:col>2</xdr:col>
      <xdr:colOff>390525</xdr:colOff>
      <xdr:row>12</xdr:row>
      <xdr:rowOff>19050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1704975" y="1838325"/>
          <a:ext cx="2095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learn-line.nrw.de/angebote/medienmathe/" TargetMode="External" /><Relationship Id="rId2" Type="http://schemas.openxmlformats.org/officeDocument/2006/relationships/hyperlink" Target="http://www.dasan.de/bukarest_vlahuta" TargetMode="External" /><Relationship Id="rId3" Type="http://schemas.openxmlformats.org/officeDocument/2006/relationships/hyperlink" Target="http://www.sysco.ro/dutkoeter/" TargetMode="External" /><Relationship Id="rId4" Type="http://schemas.openxmlformats.org/officeDocument/2006/relationships/hyperlink" Target="http://www.uni-lueneburg.de/mathe-lehramt" TargetMode="External" /><Relationship Id="rId5" Type="http://schemas.openxmlformats.org/officeDocument/2006/relationships/hyperlink" Target="http://www.doerte-haftendorn.de/" TargetMode="External" /><Relationship Id="rId6" Type="http://schemas.openxmlformats.org/officeDocument/2006/relationships/hyperlink" Target="mailto:haftendorn@uni-lueneburg.de" TargetMode="External" /><Relationship Id="rId7" Type="http://schemas.openxmlformats.org/officeDocument/2006/relationships/hyperlink" Target="mailto:wdutkowski@web.de" TargetMode="External" /><Relationship Id="rId8" Type="http://schemas.openxmlformats.org/officeDocument/2006/relationships/hyperlink" Target="mailto:wdutkowski@sysco.ro" TargetMode="External" /><Relationship Id="rId9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E16" sqref="E16"/>
    </sheetView>
  </sheetViews>
  <sheetFormatPr defaultColWidth="11.421875" defaultRowHeight="12.75"/>
  <cols>
    <col min="1" max="1" width="6.8515625" style="0" customWidth="1"/>
    <col min="3" max="3" width="8.57421875" style="0" customWidth="1"/>
    <col min="4" max="4" width="13.57421875" style="0" customWidth="1"/>
    <col min="6" max="6" width="11.57421875" style="0" customWidth="1"/>
  </cols>
  <sheetData>
    <row r="1" ht="26.25">
      <c r="A1" s="24" t="s">
        <v>24</v>
      </c>
    </row>
    <row r="7" spans="4:8" ht="20.25">
      <c r="D7" s="55" t="s">
        <v>44</v>
      </c>
      <c r="H7" s="2"/>
    </row>
    <row r="8" ht="12.75">
      <c r="H8" s="2"/>
    </row>
    <row r="9" spans="4:7" ht="18">
      <c r="D9" s="25" t="s">
        <v>26</v>
      </c>
      <c r="G9" s="54" t="s">
        <v>45</v>
      </c>
    </row>
    <row r="10" spans="3:10" ht="18">
      <c r="C10" s="54" t="s">
        <v>45</v>
      </c>
      <c r="F10" s="3"/>
      <c r="G10" s="60" t="s">
        <v>0</v>
      </c>
      <c r="H10" s="61"/>
      <c r="I10" s="62" t="s">
        <v>1</v>
      </c>
      <c r="J10" s="63"/>
    </row>
    <row r="11" spans="1:10" ht="18">
      <c r="A11" s="3"/>
      <c r="B11" s="60" t="s">
        <v>0</v>
      </c>
      <c r="C11" s="61"/>
      <c r="D11" s="62" t="s">
        <v>1</v>
      </c>
      <c r="E11" s="63"/>
      <c r="F11" s="4" t="s">
        <v>2</v>
      </c>
      <c r="G11" s="19"/>
      <c r="H11" s="5">
        <f>IF(ISNUMBER(G11),"m","")</f>
      </c>
      <c r="I11" s="33">
        <f>IF(AND(ISNUMBER(G12),ISNUMBER(#REF!),ISNUMBER(G13),NOT(ISBLANK(G11))),G13/(G12*#REF!),"")</f>
      </c>
      <c r="J11" s="4">
        <f>IF(ISNUMBER(I11),"m","")</f>
      </c>
    </row>
    <row r="12" spans="1:10" ht="18">
      <c r="A12" s="4" t="s">
        <v>2</v>
      </c>
      <c r="B12" s="19">
        <v>5</v>
      </c>
      <c r="C12" s="6" t="str">
        <f>IF(ISNUMBER(B12),"m","")</f>
        <v>m</v>
      </c>
      <c r="D12" s="50">
        <f>IF(AND(ISNUMBER(B14),NOT(ISBLANK(B12))),B14/4,"")</f>
      </c>
      <c r="E12" s="4">
        <f>IF(AND(ISNUMBER(B13),ISNUMBER(B14),ABS(SQRT(B13)-(B14)/4)&gt;0.01),"falsch",IF(ISNUMBER(D12),"m",""))</f>
      </c>
      <c r="F12" s="4" t="s">
        <v>3</v>
      </c>
      <c r="G12" s="19"/>
      <c r="H12" s="5">
        <f>IF(ISNUMBER(G12),"m","")</f>
      </c>
      <c r="I12" s="33">
        <f>IF(AND(ISNUMBER(G11),ISNUMBER(#REF!),ISNUMBER(G13),NOT(ISBLANK(G12))),G13/(G11*#REF!),"")</f>
      </c>
      <c r="J12" s="4">
        <f>IF(ISNUMBER(I12),"m","")</f>
      </c>
    </row>
    <row r="13" spans="1:10" ht="18">
      <c r="A13" s="4" t="s">
        <v>23</v>
      </c>
      <c r="B13" s="19"/>
      <c r="C13" s="6">
        <f>IF(ISNUMBER(B13),"m²","")</f>
      </c>
      <c r="D13" s="50">
        <f>IF(AND(ISNUMBER(B12),NOT(ISBLANK(B13))),B12^2,"")</f>
      </c>
      <c r="E13" s="6">
        <f>IF(ISNUMBER(D13),"m²","")</f>
      </c>
      <c r="F13" s="4" t="s">
        <v>23</v>
      </c>
      <c r="G13" s="19"/>
      <c r="H13" s="5">
        <f>IF(ISNUMBER(G13),"m³","")</f>
      </c>
      <c r="I13" s="33">
        <f>IF(AND(ISNUMBER(G11),ISNUMBER(G12),NOT(ISBLANK(G13))),G11*G12,"")</f>
      </c>
      <c r="J13" s="4">
        <f>IF(ISNUMBER(I13),"m³","")</f>
      </c>
    </row>
    <row r="14" spans="1:10" ht="18">
      <c r="A14" s="4" t="s">
        <v>22</v>
      </c>
      <c r="B14" s="19"/>
      <c r="C14" s="6">
        <f>IF(ISNUMBER(B14),"m","")</f>
      </c>
      <c r="D14" s="51">
        <f>IF(AND(ISNUMBER(B12),NOT(ISBLANK(B14))),4*B12,"")</f>
      </c>
      <c r="E14" s="6">
        <f>IF(ISNUMBER(D14),"m","")</f>
      </c>
      <c r="F14" s="4" t="s">
        <v>22</v>
      </c>
      <c r="G14" s="19"/>
      <c r="H14" s="5"/>
      <c r="I14" s="33">
        <f>IF(AND(ISNUMBER(G11),ISNUMBER(G12),NOT(ISBLANK(G14))),2*G11+2*G12,"")</f>
      </c>
      <c r="J14" s="4">
        <f>IF(ISNUMBER(I14),"m²","")</f>
      </c>
    </row>
    <row r="15" spans="6:8" ht="12.75">
      <c r="F15" s="2"/>
      <c r="H15" s="2"/>
    </row>
    <row r="16" ht="12.75">
      <c r="H16" s="2"/>
    </row>
    <row r="17" spans="4:9" ht="20.25">
      <c r="D17" s="55" t="s">
        <v>39</v>
      </c>
      <c r="F17" s="38"/>
      <c r="G17" s="38"/>
      <c r="H17" s="39"/>
      <c r="I17" s="38"/>
    </row>
    <row r="18" spans="1:10" ht="15.75">
      <c r="A18" s="3"/>
      <c r="B18" s="60" t="s">
        <v>0</v>
      </c>
      <c r="C18" s="61"/>
      <c r="D18" s="62" t="s">
        <v>1</v>
      </c>
      <c r="E18" s="63"/>
      <c r="F18" s="3"/>
      <c r="G18" s="60" t="s">
        <v>0</v>
      </c>
      <c r="H18" s="61"/>
      <c r="I18" s="62" t="s">
        <v>1</v>
      </c>
      <c r="J18" s="63"/>
    </row>
    <row r="19" spans="1:10" ht="18">
      <c r="A19" s="4" t="s">
        <v>2</v>
      </c>
      <c r="B19" s="19"/>
      <c r="C19" s="6">
        <f>IF(ISNUMBER(B19),"m","")</f>
      </c>
      <c r="D19" s="50">
        <f>IF(ISBLANK(B19),IF(ISNUMBER(B20),SQRT(B20),IF(ISNUMBER(B21),B21/4,"")),"")</f>
      </c>
      <c r="E19" s="4">
        <f>IF(AND(ISNUMBER(B20),ISNUMBER(B21),ABS(SQRT(B20)-(B21)/4)&gt;0.01),"falsch",IF(ISNUMBER(D19),"m",""))</f>
      </c>
      <c r="F19" s="4" t="s">
        <v>2</v>
      </c>
      <c r="G19" s="19"/>
      <c r="H19" s="5">
        <f>IF(ISNUMBER(G19),"m","")</f>
      </c>
      <c r="I19" s="33">
        <f>IF(AND(ISNUMBER(G20),ISNUMBER(G21),ISBLANK(G19)),G21/(G20),"")</f>
      </c>
      <c r="J19" s="4">
        <f>IF(ISNUMBER(I19),"m","")</f>
      </c>
    </row>
    <row r="20" spans="1:10" ht="18">
      <c r="A20" s="4" t="s">
        <v>23</v>
      </c>
      <c r="B20" s="19"/>
      <c r="C20" s="6">
        <f>IF(ISNUMBER(B20),"m²","")</f>
      </c>
      <c r="D20" s="50">
        <f>IF(AND(ISNUMBER(B19),ISBLANK(B20)),B19^2,"")</f>
      </c>
      <c r="E20" s="6">
        <f>IF(ISNUMBER(D20),"m²","")</f>
      </c>
      <c r="F20" s="4" t="s">
        <v>3</v>
      </c>
      <c r="G20" s="19"/>
      <c r="H20" s="5">
        <f>IF(ISNUMBER(G20),"m","")</f>
      </c>
      <c r="I20" s="33">
        <f>IF(AND(ISNUMBER(G19),ISNUMBER(G21),ISBLANK(G20)),G21/(G19),"")</f>
      </c>
      <c r="J20" s="4">
        <f>IF(ISNUMBER(I20),"m","")</f>
      </c>
    </row>
    <row r="21" spans="1:10" ht="18">
      <c r="A21" s="4" t="s">
        <v>22</v>
      </c>
      <c r="B21" s="19"/>
      <c r="C21" s="6">
        <f>IF(ISNUMBER(B21),"m","")</f>
      </c>
      <c r="D21" s="51">
        <f>IF(AND(ISNUMBER(B19),ISBLANK(B21)),4*B19,"")</f>
      </c>
      <c r="E21" s="6">
        <f>IF(ISNUMBER(D21),"m","")</f>
      </c>
      <c r="F21" s="4" t="s">
        <v>23</v>
      </c>
      <c r="G21" s="19"/>
      <c r="H21" s="4">
        <f>IF(ISNUMBER(G21),"m²","")</f>
      </c>
      <c r="I21" s="33">
        <f>IF(AND(ISNUMBER(G19),ISNUMBER(G20),ISBLANK(G21)),G19*G20,"")</f>
      </c>
      <c r="J21" s="4">
        <f>IF(ISNUMBER(I21),"m²","")</f>
      </c>
    </row>
    <row r="22" spans="1:10" ht="18">
      <c r="A22" s="38"/>
      <c r="B22" s="38"/>
      <c r="C22" s="38"/>
      <c r="D22" s="38"/>
      <c r="E22" s="38"/>
      <c r="F22" s="4" t="s">
        <v>22</v>
      </c>
      <c r="G22" s="19"/>
      <c r="H22" s="5">
        <f>IF(ISNUMBER(G22),"m","")</f>
      </c>
      <c r="I22" s="33">
        <f>IF(AND(ISNUMBER(G19),ISNUMBER(G20),ISBLANK(G22)),2*G19+2*G20,"")</f>
      </c>
      <c r="J22" s="5">
        <f>IF(ISNUMBER(I22),"m","")</f>
      </c>
    </row>
    <row r="23" spans="1:5" ht="12.75">
      <c r="A23" s="38"/>
      <c r="B23" s="38"/>
      <c r="C23" s="38"/>
      <c r="D23" s="38"/>
      <c r="E23" s="38"/>
    </row>
    <row r="24" spans="1:8" ht="12.75">
      <c r="A24" s="38"/>
      <c r="B24" s="38"/>
      <c r="C24" s="38"/>
      <c r="D24" s="38"/>
      <c r="E24" s="38"/>
      <c r="F24" s="38"/>
      <c r="G24" s="38"/>
      <c r="H24" s="38"/>
    </row>
    <row r="25" spans="1:8" ht="12.75">
      <c r="A25" s="38"/>
      <c r="B25" s="38"/>
      <c r="C25" s="38"/>
      <c r="D25" s="38"/>
      <c r="E25" s="38"/>
      <c r="F25" s="38"/>
      <c r="G25" s="38"/>
      <c r="H25" s="38"/>
    </row>
    <row r="26" spans="1:8" ht="12.75">
      <c r="A26" s="38"/>
      <c r="B26" s="38"/>
      <c r="C26" s="38"/>
      <c r="D26" s="38"/>
      <c r="E26" s="38"/>
      <c r="F26" s="38"/>
      <c r="G26" s="38"/>
      <c r="H26" s="38"/>
    </row>
    <row r="27" spans="1:8" ht="12.75">
      <c r="A27" s="38"/>
      <c r="B27" s="38"/>
      <c r="C27" s="38"/>
      <c r="D27" s="38"/>
      <c r="E27" s="38"/>
      <c r="F27" s="38"/>
      <c r="G27" s="38"/>
      <c r="H27" s="38"/>
    </row>
    <row r="28" spans="1:8" ht="12.75">
      <c r="A28" s="38"/>
      <c r="B28" s="38"/>
      <c r="C28" s="38"/>
      <c r="D28" s="38"/>
      <c r="E28" s="38"/>
      <c r="F28" s="38"/>
      <c r="G28" s="38"/>
      <c r="H28" s="38"/>
    </row>
    <row r="29" spans="1:8" ht="12.75">
      <c r="A29" s="38"/>
      <c r="B29" s="38"/>
      <c r="C29" s="38"/>
      <c r="D29" s="38"/>
      <c r="E29" s="38"/>
      <c r="F29" s="38"/>
      <c r="G29" s="38"/>
      <c r="H29" s="38"/>
    </row>
    <row r="30" spans="1:8" ht="12.75">
      <c r="A30" s="38"/>
      <c r="B30" s="38"/>
      <c r="C30" s="38"/>
      <c r="D30" s="38"/>
      <c r="E30" s="38"/>
      <c r="F30" s="38"/>
      <c r="G30" s="38"/>
      <c r="H30" s="38"/>
    </row>
  </sheetData>
  <sheetProtection sheet="1" objects="1" scenarios="1"/>
  <mergeCells count="8">
    <mergeCell ref="B18:C18"/>
    <mergeCell ref="D18:E18"/>
    <mergeCell ref="B11:C11"/>
    <mergeCell ref="D11:E11"/>
    <mergeCell ref="G10:H10"/>
    <mergeCell ref="I10:J10"/>
    <mergeCell ref="G18:H18"/>
    <mergeCell ref="I18:J18"/>
  </mergeCells>
  <printOptions/>
  <pageMargins left="0.75" right="0.75" top="1" bottom="1" header="0.4921259845" footer="0.4921259845"/>
  <pageSetup orientation="portrait" paperSize="9" r:id="rId4"/>
  <headerFooter alignWithMargins="0">
    <oddHeader>&amp;C&amp;A</oddHeader>
    <oddFooter>&amp;L(C) W. Dutkowski&amp;C&amp;F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7">
      <selection activeCell="D22" sqref="D22"/>
    </sheetView>
  </sheetViews>
  <sheetFormatPr defaultColWidth="11.421875" defaultRowHeight="12.75"/>
  <cols>
    <col min="1" max="1" width="5.00390625" style="0" customWidth="1"/>
    <col min="3" max="3" width="4.57421875" style="0" customWidth="1"/>
    <col min="5" max="6" width="4.57421875" style="0" customWidth="1"/>
    <col min="7" max="7" width="4.421875" style="0" bestFit="1" customWidth="1"/>
    <col min="8" max="8" width="14.00390625" style="0" bestFit="1" customWidth="1"/>
    <col min="9" max="9" width="4.421875" style="2" bestFit="1" customWidth="1"/>
    <col min="11" max="11" width="4.57421875" style="0" bestFit="1" customWidth="1"/>
  </cols>
  <sheetData>
    <row r="1" ht="26.25">
      <c r="A1" s="1" t="s">
        <v>12</v>
      </c>
    </row>
    <row r="2" ht="12.75"/>
    <row r="3" ht="12.75"/>
    <row r="4" ht="12.75"/>
    <row r="5" ht="12.75"/>
    <row r="6" ht="12.75"/>
    <row r="7" spans="6:11" ht="12.75">
      <c r="F7" s="64"/>
      <c r="G7" s="64"/>
      <c r="H7" s="64"/>
      <c r="I7" s="64"/>
      <c r="J7" s="64"/>
      <c r="K7" s="64"/>
    </row>
    <row r="8" spans="6:11" ht="12.75">
      <c r="F8" s="64"/>
      <c r="G8" s="64"/>
      <c r="H8" s="64"/>
      <c r="I8" s="64"/>
      <c r="J8" s="64"/>
      <c r="K8" s="64"/>
    </row>
    <row r="9" spans="6:11" ht="12.75">
      <c r="F9" s="64"/>
      <c r="G9" s="64"/>
      <c r="H9" s="64"/>
      <c r="I9" s="64"/>
      <c r="J9" s="64"/>
      <c r="K9" s="64"/>
    </row>
    <row r="10" spans="2:11" ht="12.75">
      <c r="B10" s="64"/>
      <c r="C10" s="64"/>
      <c r="D10" s="64"/>
      <c r="F10" s="64"/>
      <c r="G10" s="64"/>
      <c r="H10" s="64"/>
      <c r="I10" s="64"/>
      <c r="J10" s="64"/>
      <c r="K10" s="64"/>
    </row>
    <row r="11" spans="2:11" ht="12.75">
      <c r="B11" s="64"/>
      <c r="C11" s="64"/>
      <c r="D11" s="64"/>
      <c r="F11" s="64"/>
      <c r="G11" s="64"/>
      <c r="H11" s="64"/>
      <c r="I11" s="64"/>
      <c r="J11" s="64"/>
      <c r="K11" s="64"/>
    </row>
    <row r="12" spans="2:7" ht="20.25">
      <c r="B12" s="64"/>
      <c r="C12" s="64"/>
      <c r="D12" s="64"/>
      <c r="G12" s="55" t="s">
        <v>44</v>
      </c>
    </row>
    <row r="13" spans="2:7" ht="18">
      <c r="B13" s="64"/>
      <c r="C13" s="64"/>
      <c r="D13" s="64"/>
      <c r="G13" s="54" t="s">
        <v>45</v>
      </c>
    </row>
    <row r="14" spans="2:11" ht="15.75">
      <c r="B14" s="64"/>
      <c r="C14" s="64"/>
      <c r="D14" s="64"/>
      <c r="G14" s="3"/>
      <c r="H14" s="60" t="s">
        <v>0</v>
      </c>
      <c r="I14" s="61"/>
      <c r="J14" s="62" t="s">
        <v>1</v>
      </c>
      <c r="K14" s="63"/>
    </row>
    <row r="15" spans="2:11" ht="18">
      <c r="B15" s="64"/>
      <c r="C15" s="64"/>
      <c r="D15" s="64"/>
      <c r="G15" s="4" t="s">
        <v>2</v>
      </c>
      <c r="H15" s="19"/>
      <c r="I15" s="5">
        <f>IF(ISNUMBER(H15),"m","")</f>
      </c>
      <c r="J15" s="33">
        <f>IF(AND(ISNUMBER(H16),ISNUMBER(H17),ISNUMBER(H18),NOT(ISBLANK(H15))),H18/(H16*H17),"")</f>
      </c>
      <c r="K15" s="4">
        <f>IF(ISNUMBER(J15),"m","")</f>
      </c>
    </row>
    <row r="16" spans="7:11" ht="18">
      <c r="G16" s="4" t="s">
        <v>3</v>
      </c>
      <c r="H16" s="19"/>
      <c r="I16" s="5">
        <f>IF(ISNUMBER(H16),"m","")</f>
      </c>
      <c r="J16" s="33">
        <f>IF(AND(ISNUMBER(H15),ISNUMBER(H17),ISNUMBER(H18),NOT(ISBLANK(H16))),H18/(H15*H17),"")</f>
      </c>
      <c r="K16" s="4">
        <f>IF(ISNUMBER(J16),"m","")</f>
      </c>
    </row>
    <row r="17" spans="1:11" ht="18">
      <c r="A17" s="4" t="s">
        <v>2</v>
      </c>
      <c r="B17" s="19"/>
      <c r="C17" s="6">
        <f>IF(ISNUMBER(B17),"m","")</f>
      </c>
      <c r="D17" s="50">
        <f>IF(AND(ISNUMBER(B19),NOT(ISBLANK(B17))),SQRT(B19/6),"")</f>
      </c>
      <c r="E17" s="4" t="s">
        <v>5</v>
      </c>
      <c r="F17" s="7"/>
      <c r="G17" s="4" t="s">
        <v>4</v>
      </c>
      <c r="H17" s="19"/>
      <c r="I17" s="5">
        <f>IF(ISNUMBER(H17),"m","")</f>
      </c>
      <c r="J17" s="33">
        <f>IF(AND(ISNUMBER(H15),ISNUMBER(H16),ISNUMBER(H18),NOT(ISBLANK(H17))),H18/(H15*H16),"")</f>
      </c>
      <c r="K17" s="4">
        <f>IF(ISNUMBER(J17),"m","")</f>
      </c>
    </row>
    <row r="18" spans="1:11" ht="18">
      <c r="A18" s="4" t="s">
        <v>6</v>
      </c>
      <c r="B18" s="19"/>
      <c r="C18" s="6">
        <f>IF(ISNUMBER(B18),"m³","")</f>
      </c>
      <c r="D18" s="50">
        <f>IF(AND(ISNUMBER(B17),NOT(ISBLANK(B18))),B17^3,"")</f>
      </c>
      <c r="E18" s="4" t="s">
        <v>7</v>
      </c>
      <c r="F18" s="7"/>
      <c r="G18" s="4" t="s">
        <v>6</v>
      </c>
      <c r="H18" s="19"/>
      <c r="I18" s="5">
        <f>IF(ISNUMBER(H18),"m³","")</f>
      </c>
      <c r="J18" s="33">
        <f>IF(AND(ISNUMBER(H15),ISNUMBER(H16),ISNUMBER(H17),NOT(ISBLANK(H18))),H15*H16*H17,"")</f>
      </c>
      <c r="K18" s="4">
        <f>IF(ISNUMBER(J18),"m³","")</f>
      </c>
    </row>
    <row r="19" spans="1:11" ht="18">
      <c r="A19" s="4" t="s">
        <v>8</v>
      </c>
      <c r="B19" s="19"/>
      <c r="C19" s="6">
        <f>IF(ISNUMBER(B19),"m²","")</f>
      </c>
      <c r="D19" s="51">
        <f>IF(AND(ISNUMBER(B17),NOT(ISBLANK(B19))),6*B17^2,"")</f>
      </c>
      <c r="E19" s="4" t="s">
        <v>9</v>
      </c>
      <c r="F19" s="7"/>
      <c r="G19" s="4" t="s">
        <v>8</v>
      </c>
      <c r="H19" s="19"/>
      <c r="I19" s="5"/>
      <c r="J19" s="33">
        <f>IF(AND(ISNUMBER(H15),ISNUMBER(H16),ISNUMBER(H17),NOT(ISBLANK(H19))),(2*H15*H16)+(2*H15*H17)+(2*H16*H17),"")</f>
      </c>
      <c r="K19" s="4">
        <f>IF(ISNUMBER(J19),"m²","")</f>
      </c>
    </row>
    <row r="20" ht="12.75">
      <c r="G20" s="2" t="s">
        <v>11</v>
      </c>
    </row>
    <row r="21" spans="2:6" ht="12.75">
      <c r="B21" s="2" t="s">
        <v>10</v>
      </c>
      <c r="C21" s="2"/>
      <c r="D21" s="2"/>
      <c r="E21" s="2"/>
      <c r="F21" s="2"/>
    </row>
    <row r="22" spans="1:10" ht="20.25">
      <c r="A22" s="38"/>
      <c r="B22" s="38"/>
      <c r="C22" s="38"/>
      <c r="D22" s="55" t="s">
        <v>39</v>
      </c>
      <c r="E22" s="38"/>
      <c r="F22" s="38"/>
      <c r="G22" s="38"/>
      <c r="H22" s="38"/>
      <c r="I22" s="39"/>
      <c r="J22" s="38"/>
    </row>
    <row r="23" spans="1:11" ht="18">
      <c r="A23" s="4" t="s">
        <v>2</v>
      </c>
      <c r="B23" s="19"/>
      <c r="C23" s="6">
        <f>IF(ISNUMBER(B23),"m","")</f>
      </c>
      <c r="D23" s="50">
        <f>IF(AND(ISNUMBER(B25),ISBLANK(B23)),SQRT(B25/6),"")</f>
      </c>
      <c r="E23" s="4" t="s">
        <v>5</v>
      </c>
      <c r="F23" s="38"/>
      <c r="G23" s="3"/>
      <c r="H23" s="60" t="s">
        <v>0</v>
      </c>
      <c r="I23" s="61"/>
      <c r="J23" s="62" t="s">
        <v>1</v>
      </c>
      <c r="K23" s="63"/>
    </row>
    <row r="24" spans="1:11" ht="18">
      <c r="A24" s="4" t="s">
        <v>6</v>
      </c>
      <c r="B24" s="19"/>
      <c r="C24" s="6">
        <f>IF(ISNUMBER(B24),"m³","")</f>
      </c>
      <c r="D24" s="50">
        <f>IF(AND(ISNUMBER(B23),ISBLANK(B24)),B23^3,"")</f>
      </c>
      <c r="E24" s="4" t="s">
        <v>7</v>
      </c>
      <c r="F24" s="38"/>
      <c r="G24" s="4" t="s">
        <v>2</v>
      </c>
      <c r="H24" s="19"/>
      <c r="I24" s="5">
        <f>IF(ISNUMBER(H24),"m","")</f>
      </c>
      <c r="J24" s="33">
        <f>IF(AND(ISNUMBER(H25),ISNUMBER(H26),ISNUMBER(H27),ISBLANK(H24)),H27/(H25*H26),"")</f>
      </c>
      <c r="K24" s="4">
        <f>IF(ISNUMBER(J24),"m","")</f>
      </c>
    </row>
    <row r="25" spans="1:11" ht="18">
      <c r="A25" s="4" t="s">
        <v>8</v>
      </c>
      <c r="B25" s="19"/>
      <c r="C25" s="6">
        <f>IF(ISNUMBER(B25),"m²","")</f>
      </c>
      <c r="D25" s="51">
        <f>IF(AND(ISNUMBER(B23),ISBLANK(B25)),6*B23^2,"")</f>
      </c>
      <c r="E25" s="4" t="s">
        <v>9</v>
      </c>
      <c r="F25" s="38"/>
      <c r="G25" s="4" t="s">
        <v>3</v>
      </c>
      <c r="H25" s="19"/>
      <c r="I25" s="5">
        <f>IF(ISNUMBER(H25),"m","")</f>
      </c>
      <c r="J25" s="33">
        <f>IF(AND(ISNUMBER(H24),ISNUMBER(H26),ISNUMBER(H27),ISBLANK(H25)),H27/(H24*H26),"")</f>
      </c>
      <c r="K25" s="4">
        <f>IF(ISNUMBER(J25),"m","")</f>
      </c>
    </row>
    <row r="26" spans="1:11" ht="18">
      <c r="A26" s="38"/>
      <c r="B26" s="38"/>
      <c r="C26" s="38"/>
      <c r="D26" s="38"/>
      <c r="E26" s="38"/>
      <c r="F26" s="38"/>
      <c r="G26" s="4" t="s">
        <v>4</v>
      </c>
      <c r="H26" s="19"/>
      <c r="I26" s="5">
        <f>IF(ISNUMBER(H26),"m","")</f>
      </c>
      <c r="J26" s="33">
        <f>IF(AND(ISNUMBER(H24),ISNUMBER(H25),ISNUMBER(H27),ISBLANK(H26)),H27/(H24*H25),"")</f>
      </c>
      <c r="K26" s="4">
        <f>IF(ISNUMBER(J26),"m","")</f>
      </c>
    </row>
    <row r="27" spans="1:11" ht="18">
      <c r="A27" s="38"/>
      <c r="B27" s="38"/>
      <c r="C27" s="38"/>
      <c r="D27" s="38"/>
      <c r="E27" s="38"/>
      <c r="F27" s="38"/>
      <c r="G27" s="4" t="s">
        <v>6</v>
      </c>
      <c r="H27" s="19"/>
      <c r="I27" s="5">
        <f>IF(ISNUMBER(H27),"m³","")</f>
      </c>
      <c r="J27" s="33">
        <f>IF(AND(ISNUMBER(H24),ISNUMBER(H25),ISNUMBER(H26),ISBLANK(H27)),H24*H25*H26,"")</f>
      </c>
      <c r="K27" s="4">
        <f>IF(ISNUMBER(J27),"m³","")</f>
      </c>
    </row>
    <row r="28" spans="1:11" ht="18">
      <c r="A28" s="38"/>
      <c r="B28" s="38"/>
      <c r="C28" s="38"/>
      <c r="D28" s="38"/>
      <c r="E28" s="38"/>
      <c r="F28" s="38"/>
      <c r="G28" s="4" t="s">
        <v>8</v>
      </c>
      <c r="H28" s="19"/>
      <c r="I28" s="5"/>
      <c r="J28" s="33">
        <f>IF(AND(ISNUMBER(H24),ISNUMBER(H25),ISNUMBER(H26),ISBLANK(H28)),(2*H24*H25)+(2*H24*H26)+(2*H25*H26),"")</f>
      </c>
      <c r="K28" s="4">
        <f>IF(ISNUMBER(J28),"m²","")</f>
      </c>
    </row>
    <row r="29" spans="1:10" ht="12.75">
      <c r="A29" s="38"/>
      <c r="B29" s="38"/>
      <c r="C29" s="38"/>
      <c r="D29" t="s">
        <v>46</v>
      </c>
      <c r="E29" s="38"/>
      <c r="F29" s="38"/>
      <c r="G29" s="38"/>
      <c r="H29" s="38"/>
      <c r="I29" s="39"/>
      <c r="J29" s="38"/>
    </row>
    <row r="30" spans="1:10" ht="12.75">
      <c r="A30" s="38"/>
      <c r="B30" s="38"/>
      <c r="C30" s="38"/>
      <c r="D30" s="38"/>
      <c r="E30" s="38"/>
      <c r="F30" s="38"/>
      <c r="G30" s="38"/>
      <c r="H30" s="38"/>
      <c r="I30" s="39"/>
      <c r="J30" s="38"/>
    </row>
    <row r="31" ht="12.75">
      <c r="D31" t="s">
        <v>46</v>
      </c>
    </row>
    <row r="33" ht="12.75">
      <c r="D33" t="s">
        <v>47</v>
      </c>
    </row>
    <row r="35" ht="12.75">
      <c r="D35" t="s">
        <v>48</v>
      </c>
    </row>
    <row r="37" ht="12.75">
      <c r="D37" t="s">
        <v>47</v>
      </c>
    </row>
  </sheetData>
  <sheetProtection sheet="1" objects="1" scenarios="1"/>
  <mergeCells count="6">
    <mergeCell ref="B10:D15"/>
    <mergeCell ref="F7:K11"/>
    <mergeCell ref="H23:I23"/>
    <mergeCell ref="J23:K23"/>
    <mergeCell ref="H14:I14"/>
    <mergeCell ref="J14:K14"/>
  </mergeCells>
  <printOptions/>
  <pageMargins left="0.5905511811023623" right="0.5905511811023623" top="0.7874015748031497" bottom="0.7874015748031497" header="0.5118110236220472" footer="0.5511811023622047"/>
  <pageSetup orientation="portrait" paperSize="9" r:id="rId5"/>
  <headerFooter alignWithMargins="0">
    <oddHeader>&amp;C&amp;A</oddHeader>
    <oddFooter>&amp;L(C) W.Dutkowski&amp;C&amp;F</oddFooter>
  </headerFooter>
  <drawing r:id="rId4"/>
  <legacyDrawing r:id="rId3"/>
  <oleObjects>
    <oleObject progId="Equation.DSMT4" shapeId="421950" r:id="rId1"/>
    <oleObject progId="Equation.DSMT4" shapeId="43293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6" sqref="A16"/>
    </sheetView>
  </sheetViews>
  <sheetFormatPr defaultColWidth="11.421875" defaultRowHeight="12.75"/>
  <cols>
    <col min="4" max="4" width="9.57421875" style="0" bestFit="1" customWidth="1"/>
    <col min="5" max="5" width="8.8515625" style="0" bestFit="1" customWidth="1"/>
    <col min="6" max="6" width="10.421875" style="0" bestFit="1" customWidth="1"/>
  </cols>
  <sheetData>
    <row r="1" ht="26.25">
      <c r="A1" s="26" t="s">
        <v>28</v>
      </c>
    </row>
    <row r="13" spans="4:6" ht="18">
      <c r="D13" s="4" t="s">
        <v>27</v>
      </c>
      <c r="E13" s="4" t="s">
        <v>35</v>
      </c>
      <c r="F13" s="4" t="s">
        <v>32</v>
      </c>
    </row>
    <row r="14" spans="4:6" ht="18">
      <c r="D14" s="4" t="s">
        <v>2</v>
      </c>
      <c r="E14" s="27"/>
      <c r="F14" s="27"/>
    </row>
    <row r="15" spans="1:6" ht="18">
      <c r="A15" s="25" t="s">
        <v>26</v>
      </c>
      <c r="D15" s="4" t="s">
        <v>3</v>
      </c>
      <c r="E15" s="27"/>
      <c r="F15" s="27"/>
    </row>
    <row r="16" spans="4:6" ht="18">
      <c r="D16" s="4" t="s">
        <v>4</v>
      </c>
      <c r="E16" s="27"/>
      <c r="F16" s="27"/>
    </row>
    <row r="17" spans="4:6" ht="18">
      <c r="D17" s="4" t="s">
        <v>18</v>
      </c>
      <c r="E17" s="27"/>
      <c r="F17" s="27"/>
    </row>
    <row r="18" spans="4:6" ht="18">
      <c r="D18" s="4" t="s">
        <v>23</v>
      </c>
      <c r="E18" s="27"/>
      <c r="F18" s="27"/>
    </row>
    <row r="19" spans="4:6" ht="18">
      <c r="D19" s="4" t="s">
        <v>22</v>
      </c>
      <c r="E19" s="27"/>
      <c r="F19" s="27"/>
    </row>
    <row r="20" spans="1:8" ht="12.75">
      <c r="A20" s="38"/>
      <c r="B20" s="38"/>
      <c r="C20" s="38"/>
      <c r="D20" s="38"/>
      <c r="E20" s="38"/>
      <c r="F20" s="38"/>
      <c r="G20" s="38"/>
      <c r="H20" s="38"/>
    </row>
    <row r="21" spans="1:8" ht="12.75">
      <c r="A21" s="38"/>
      <c r="B21" s="38"/>
      <c r="C21" s="38"/>
      <c r="D21" s="38"/>
      <c r="E21" s="38"/>
      <c r="F21" s="38"/>
      <c r="G21" s="38"/>
      <c r="H21" s="38"/>
    </row>
    <row r="22" spans="1:8" ht="12.75">
      <c r="A22" s="38"/>
      <c r="B22" s="38"/>
      <c r="C22" s="38"/>
      <c r="D22" s="38"/>
      <c r="E22" s="38"/>
      <c r="F22" s="38"/>
      <c r="G22" s="38"/>
      <c r="H22" s="38"/>
    </row>
    <row r="23" spans="1:8" ht="12.75">
      <c r="A23" s="38"/>
      <c r="B23" s="38"/>
      <c r="C23" s="38"/>
      <c r="D23" s="38"/>
      <c r="E23" s="38"/>
      <c r="F23" s="38"/>
      <c r="G23" s="38"/>
      <c r="H23" s="38"/>
    </row>
    <row r="24" spans="1:8" ht="12.75">
      <c r="A24" s="38"/>
      <c r="B24" s="38"/>
      <c r="C24" s="38"/>
      <c r="D24" s="38"/>
      <c r="E24" s="38"/>
      <c r="F24" s="38"/>
      <c r="G24" s="38"/>
      <c r="H24" s="38"/>
    </row>
    <row r="25" spans="1:8" ht="12.75">
      <c r="A25" s="38"/>
      <c r="B25" s="38"/>
      <c r="C25" s="38"/>
      <c r="D25" s="38"/>
      <c r="E25" s="38"/>
      <c r="F25" s="38"/>
      <c r="G25" s="38"/>
      <c r="H25" s="38"/>
    </row>
    <row r="26" spans="1:8" ht="12.75">
      <c r="A26" s="38"/>
      <c r="B26" s="38"/>
      <c r="C26" s="38"/>
      <c r="D26" s="38"/>
      <c r="E26" s="38"/>
      <c r="F26" s="38"/>
      <c r="G26" s="38"/>
      <c r="H26" s="38"/>
    </row>
    <row r="27" spans="1:8" ht="12.75">
      <c r="A27" s="38"/>
      <c r="B27" s="38"/>
      <c r="C27" s="38"/>
      <c r="D27" s="38"/>
      <c r="E27" s="38"/>
      <c r="F27" s="38"/>
      <c r="G27" s="38"/>
      <c r="H27" s="38"/>
    </row>
    <row r="28" spans="1:8" ht="12.75">
      <c r="A28" s="38"/>
      <c r="B28" s="38"/>
      <c r="C28" s="38"/>
      <c r="D28" s="38"/>
      <c r="E28" s="38"/>
      <c r="F28" s="38"/>
      <c r="G28" s="38"/>
      <c r="H28" s="38"/>
    </row>
    <row r="29" spans="1:8" ht="12.75">
      <c r="A29" s="38"/>
      <c r="B29" s="38"/>
      <c r="C29" s="38"/>
      <c r="D29" s="38"/>
      <c r="E29" s="38"/>
      <c r="F29" s="38"/>
      <c r="G29" s="38"/>
      <c r="H29" s="38"/>
    </row>
    <row r="30" spans="1:8" ht="12.75">
      <c r="A30" s="38"/>
      <c r="B30" s="38"/>
      <c r="C30" s="38"/>
      <c r="D30" s="38"/>
      <c r="E30" s="38"/>
      <c r="F30" s="38"/>
      <c r="G30" s="38"/>
      <c r="H30" s="38"/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5"/>
  <headerFooter alignWithMargins="0">
    <oddHeader>&amp;C&amp;A</oddHeader>
    <oddFooter>&amp;L(C) W. Dutkowski&amp;C&amp;F</oddFooter>
  </headerFooter>
  <drawing r:id="rId4"/>
  <legacyDrawing r:id="rId3"/>
  <oleObjects>
    <oleObject progId="Equation.DSMT4" shapeId="45432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3">
      <selection activeCell="E24" sqref="E24"/>
    </sheetView>
  </sheetViews>
  <sheetFormatPr defaultColWidth="11.421875" defaultRowHeight="12.75"/>
  <cols>
    <col min="5" max="5" width="13.28125" style="0" bestFit="1" customWidth="1"/>
  </cols>
  <sheetData>
    <row r="1" ht="26.25">
      <c r="A1" s="30" t="s">
        <v>34</v>
      </c>
    </row>
    <row r="14" spans="1:7" ht="20.25">
      <c r="A14" s="38"/>
      <c r="B14" s="55" t="s">
        <v>40</v>
      </c>
      <c r="C14" s="38"/>
      <c r="D14" s="38"/>
      <c r="E14" s="38" t="s">
        <v>41</v>
      </c>
      <c r="F14" s="38"/>
      <c r="G14" s="38"/>
    </row>
    <row r="15" spans="2:6" ht="18">
      <c r="B15" s="4" t="s">
        <v>27</v>
      </c>
      <c r="C15" s="65" t="s">
        <v>0</v>
      </c>
      <c r="D15" s="66"/>
      <c r="E15" s="67" t="s">
        <v>1</v>
      </c>
      <c r="F15" s="68"/>
    </row>
    <row r="16" spans="2:6" ht="18">
      <c r="B16" s="4" t="s">
        <v>2</v>
      </c>
      <c r="C16" s="31"/>
      <c r="D16" s="6">
        <f>IF(ISNUMBER(C16),"m","")</f>
      </c>
      <c r="E16" s="32">
        <f>IF(AND(ISNUMBER(C17),ISNUMBER(C18),ISNUMBER(C19),NOT(ISBLANK(C16))),2*C19/C18-C17,"")</f>
      </c>
      <c r="F16" s="4">
        <f>IF(ISNUMBER(E16),"m","")</f>
      </c>
    </row>
    <row r="17" spans="2:6" ht="18">
      <c r="B17" s="4" t="s">
        <v>4</v>
      </c>
      <c r="C17" s="31"/>
      <c r="D17" s="6">
        <f aca="true" t="shared" si="0" ref="D17:F18">IF(ISNUMBER(C17),"m","")</f>
      </c>
      <c r="E17" s="32">
        <f>IF(AND(ISNUMBER(C16),ISNUMBER(C18),ISNUMBER(C19),NOT(ISBLANK(C17))),2*C19/C18-C16,"")</f>
      </c>
      <c r="F17" s="4">
        <f t="shared" si="0"/>
      </c>
    </row>
    <row r="18" spans="2:6" ht="18">
      <c r="B18" s="4" t="s">
        <v>18</v>
      </c>
      <c r="C18" s="31"/>
      <c r="D18" s="6">
        <f t="shared" si="0"/>
      </c>
      <c r="E18" s="32">
        <f>IF(AND(ISNUMBER(C16),ISNUMBER(C17),ISNUMBER(C19),NOT(ISBLANK(C18))),2*C19/(C16+C17),"")</f>
      </c>
      <c r="F18" s="4">
        <f t="shared" si="0"/>
      </c>
    </row>
    <row r="19" spans="2:6" ht="18">
      <c r="B19" s="4" t="s">
        <v>23</v>
      </c>
      <c r="C19" s="31"/>
      <c r="D19" s="6">
        <f>IF(ISNUMBER(C19),"m²","")</f>
      </c>
      <c r="E19" s="32">
        <f>IF(AND(ISNUMBER(C16),ISNUMBER(C17),ISNUMBER(C18),NOT(ISBLANK(C19))),(C16+C17)*C18/2,"")</f>
      </c>
      <c r="F19" s="4">
        <f>IF(ISNUMBER(E19),"m²","")</f>
      </c>
    </row>
    <row r="20" spans="1:7" ht="12.75">
      <c r="A20" s="38"/>
      <c r="B20" s="38"/>
      <c r="C20" s="38"/>
      <c r="D20" s="38"/>
      <c r="E20" s="38"/>
      <c r="F20" s="38"/>
      <c r="G20" s="38"/>
    </row>
    <row r="21" spans="1:7" ht="20.25">
      <c r="A21" s="38"/>
      <c r="B21" s="55" t="s">
        <v>39</v>
      </c>
      <c r="C21" s="38"/>
      <c r="D21" s="38"/>
      <c r="E21" s="38"/>
      <c r="F21" s="38"/>
      <c r="G21" s="38"/>
    </row>
    <row r="22" spans="1:7" ht="18">
      <c r="A22" s="38"/>
      <c r="B22" s="4" t="s">
        <v>27</v>
      </c>
      <c r="C22" s="65" t="s">
        <v>0</v>
      </c>
      <c r="D22" s="66"/>
      <c r="E22" s="67" t="s">
        <v>1</v>
      </c>
      <c r="F22" s="68"/>
      <c r="G22" s="38"/>
    </row>
    <row r="23" spans="1:7" ht="18">
      <c r="A23" s="38"/>
      <c r="B23" s="4" t="s">
        <v>2</v>
      </c>
      <c r="C23" s="31"/>
      <c r="D23" s="6">
        <f>IF(ISNUMBER(C23),"m","")</f>
      </c>
      <c r="E23" s="32">
        <f>IF(AND(ISNUMBER(C24),ISNUMBER(C25),ISNUMBER(C26),ISBLANK(C23)),2*C26/C25-C24,"")</f>
      </c>
      <c r="F23" s="4">
        <f>IF(ISNUMBER(E23),"m","")</f>
      </c>
      <c r="G23" s="38"/>
    </row>
    <row r="24" spans="1:7" ht="18">
      <c r="A24" s="38"/>
      <c r="B24" s="4" t="s">
        <v>4</v>
      </c>
      <c r="C24" s="31"/>
      <c r="D24" s="6">
        <f>IF(ISNUMBER(C24),"m","")</f>
      </c>
      <c r="E24" s="32">
        <f>IF(AND(ISNUMBER(C23),ISNUMBER(C25),ISNUMBER(C26),ISBLANK(C24)),2*C26/C25-C23,"")</f>
      </c>
      <c r="F24" s="4">
        <f>IF(ISNUMBER(E24),"m","")</f>
      </c>
      <c r="G24" s="38"/>
    </row>
    <row r="25" spans="1:7" ht="18">
      <c r="A25" s="38"/>
      <c r="B25" s="4" t="s">
        <v>18</v>
      </c>
      <c r="C25" s="31"/>
      <c r="D25" s="6">
        <f>IF(ISNUMBER(C25),"m","")</f>
      </c>
      <c r="E25" s="32">
        <f>IF(AND(ISNUMBER(C23),ISNUMBER(C24),ISNUMBER(C26),ISBLANK(C25)),2*C26/(C23+C24),"")</f>
      </c>
      <c r="F25" s="4">
        <f>IF(ISNUMBER(E25),"m","")</f>
      </c>
      <c r="G25" s="38"/>
    </row>
    <row r="26" spans="1:7" ht="18">
      <c r="A26" s="38"/>
      <c r="B26" s="4" t="s">
        <v>23</v>
      </c>
      <c r="C26" s="31"/>
      <c r="D26" s="6">
        <f>IF(ISNUMBER(C26),"m²","")</f>
      </c>
      <c r="E26" s="32">
        <f>IF(AND(ISNUMBER(C23),ISNUMBER(C24),ISNUMBER(C25),ISBLANK(C26)),(C23+C24)*C25/2,"")</f>
      </c>
      <c r="F26" s="4">
        <f>IF(ISNUMBER(E26),"m²","")</f>
      </c>
      <c r="G26" s="38"/>
    </row>
    <row r="27" spans="1:7" ht="12.75">
      <c r="A27" s="38"/>
      <c r="B27" s="38"/>
      <c r="C27" s="38"/>
      <c r="D27" s="38"/>
      <c r="E27" s="38"/>
      <c r="F27" s="38"/>
      <c r="G27" s="38"/>
    </row>
    <row r="28" spans="1:7" ht="12.75">
      <c r="A28" s="38"/>
      <c r="B28" s="38"/>
      <c r="C28" s="38"/>
      <c r="D28" s="38"/>
      <c r="E28" s="38"/>
      <c r="F28" s="38"/>
      <c r="G28" s="38"/>
    </row>
    <row r="29" spans="1:7" ht="12.75">
      <c r="A29" s="38"/>
      <c r="B29" s="38"/>
      <c r="C29" s="38"/>
      <c r="D29" s="38"/>
      <c r="E29" s="38"/>
      <c r="F29" s="38"/>
      <c r="G29" s="38"/>
    </row>
    <row r="30" spans="1:7" ht="12.75">
      <c r="A30" s="38"/>
      <c r="B30" s="38"/>
      <c r="C30" s="38"/>
      <c r="D30" s="38"/>
      <c r="E30" s="38"/>
      <c r="F30" s="38"/>
      <c r="G30" s="38"/>
    </row>
  </sheetData>
  <sheetProtection sheet="1" objects="1" scenarios="1"/>
  <mergeCells count="4">
    <mergeCell ref="C15:D15"/>
    <mergeCell ref="E15:F15"/>
    <mergeCell ref="C22:D22"/>
    <mergeCell ref="E22:F22"/>
  </mergeCells>
  <printOptions/>
  <pageMargins left="0.75" right="0.75" top="1" bottom="1" header="0.4921259845" footer="0.4921259845"/>
  <pageSetup horizontalDpi="300" verticalDpi="300" orientation="portrait" paperSize="9" r:id="rId4"/>
  <headerFooter alignWithMargins="0">
    <oddHeader>&amp;C&amp;A</oddHeader>
    <oddFooter>&amp;L(C) W. Dutkowski&amp;C&amp;F</oddFooter>
  </headerFooter>
  <drawing r:id="rId3"/>
  <legacyDrawing r:id="rId2"/>
  <oleObjects>
    <oleObject progId="Equation.DSMT4" shapeId="46051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D15" sqref="D15"/>
    </sheetView>
  </sheetViews>
  <sheetFormatPr defaultColWidth="11.421875" defaultRowHeight="12.75"/>
  <sheetData>
    <row r="1" ht="26.25">
      <c r="A1" s="20" t="s">
        <v>29</v>
      </c>
    </row>
    <row r="6" ht="18">
      <c r="E6" s="25" t="s">
        <v>26</v>
      </c>
    </row>
    <row r="9" spans="5:7" ht="18">
      <c r="E9" s="4" t="s">
        <v>31</v>
      </c>
      <c r="F9" s="3"/>
      <c r="G9" s="3"/>
    </row>
    <row r="10" spans="5:7" ht="18.75" thickBot="1">
      <c r="E10" s="69"/>
      <c r="F10" s="70"/>
      <c r="G10" s="71"/>
    </row>
    <row r="11" spans="5:7" ht="18">
      <c r="E11" s="29" t="s">
        <v>30</v>
      </c>
      <c r="F11" s="72"/>
      <c r="G11" s="73"/>
    </row>
    <row r="12" spans="5:7" ht="12.75">
      <c r="E12" s="28"/>
      <c r="F12" s="28"/>
      <c r="G12" s="28"/>
    </row>
    <row r="14" spans="3:7" ht="18">
      <c r="C14" s="4" t="s">
        <v>27</v>
      </c>
      <c r="D14" s="4" t="s">
        <v>25</v>
      </c>
      <c r="E14" s="4" t="s">
        <v>32</v>
      </c>
      <c r="G14" s="52"/>
    </row>
    <row r="15" spans="3:5" ht="18">
      <c r="C15" s="4" t="s">
        <v>6</v>
      </c>
      <c r="D15" s="27"/>
      <c r="E15" s="27"/>
    </row>
    <row r="16" spans="3:5" ht="18">
      <c r="C16" s="4" t="s">
        <v>33</v>
      </c>
      <c r="D16" s="27"/>
      <c r="E16" s="27"/>
    </row>
    <row r="17" spans="3:5" ht="18">
      <c r="C17" s="4" t="s">
        <v>16</v>
      </c>
      <c r="D17" s="27"/>
      <c r="E17" s="27"/>
    </row>
    <row r="18" spans="1:7" ht="12.75">
      <c r="A18" s="38"/>
      <c r="B18" s="38"/>
      <c r="C18" s="38"/>
      <c r="D18" s="38"/>
      <c r="E18" s="38"/>
      <c r="F18" s="38"/>
      <c r="G18" s="38"/>
    </row>
    <row r="19" spans="1:7" ht="12.75">
      <c r="A19" s="38"/>
      <c r="B19" s="38"/>
      <c r="C19" s="38"/>
      <c r="D19" s="38"/>
      <c r="E19" s="38"/>
      <c r="F19" s="38"/>
      <c r="G19" s="38"/>
    </row>
    <row r="20" spans="1:7" ht="12.75">
      <c r="A20" s="38"/>
      <c r="B20" s="38"/>
      <c r="C20" s="38"/>
      <c r="D20" s="38"/>
      <c r="E20" s="38"/>
      <c r="F20" s="38"/>
      <c r="G20" s="38"/>
    </row>
    <row r="21" spans="1:7" ht="12.75">
      <c r="A21" s="38"/>
      <c r="B21" s="38"/>
      <c r="C21" s="38"/>
      <c r="D21" s="38"/>
      <c r="E21" s="38"/>
      <c r="F21" s="38"/>
      <c r="G21" s="38"/>
    </row>
    <row r="22" spans="1:7" ht="12.75">
      <c r="A22" s="38"/>
      <c r="B22" s="38"/>
      <c r="C22" s="38"/>
      <c r="D22" s="38"/>
      <c r="E22" s="38"/>
      <c r="F22" s="38"/>
      <c r="G22" s="38"/>
    </row>
    <row r="23" spans="1:7" ht="12.75">
      <c r="A23" s="38"/>
      <c r="B23" s="38"/>
      <c r="C23" s="38"/>
      <c r="D23" s="38"/>
      <c r="E23" s="38"/>
      <c r="F23" s="38"/>
      <c r="G23" s="38"/>
    </row>
    <row r="24" spans="1:7" ht="12.75">
      <c r="A24" s="38"/>
      <c r="B24" s="38"/>
      <c r="C24" s="38"/>
      <c r="D24" s="38"/>
      <c r="E24" s="38"/>
      <c r="F24" s="38"/>
      <c r="G24" s="38"/>
    </row>
    <row r="25" spans="1:7" ht="12.75">
      <c r="A25" s="38"/>
      <c r="B25" s="38"/>
      <c r="C25" s="38"/>
      <c r="D25" s="38"/>
      <c r="E25" s="38"/>
      <c r="F25" s="38"/>
      <c r="G25" s="38"/>
    </row>
    <row r="26" spans="1:7" ht="12.75">
      <c r="A26" s="38"/>
      <c r="B26" s="38"/>
      <c r="C26" s="38"/>
      <c r="D26" s="38"/>
      <c r="E26" s="38"/>
      <c r="F26" s="38"/>
      <c r="G26" s="38"/>
    </row>
    <row r="27" spans="1:7" ht="12.75">
      <c r="A27" s="38"/>
      <c r="B27" s="38"/>
      <c r="C27" s="38"/>
      <c r="D27" s="38"/>
      <c r="E27" s="38"/>
      <c r="F27" s="38"/>
      <c r="G27" s="38"/>
    </row>
    <row r="28" spans="1:7" ht="12.75">
      <c r="A28" s="38"/>
      <c r="B28" s="38"/>
      <c r="C28" s="38"/>
      <c r="D28" s="38"/>
      <c r="E28" s="38"/>
      <c r="F28" s="38"/>
      <c r="G28" s="38"/>
    </row>
    <row r="29" spans="1:7" ht="12.75">
      <c r="A29" s="38"/>
      <c r="B29" s="38"/>
      <c r="C29" s="38"/>
      <c r="D29" s="38"/>
      <c r="E29" s="38"/>
      <c r="F29" s="38"/>
      <c r="G29" s="38"/>
    </row>
    <row r="30" spans="1:7" ht="12.75">
      <c r="A30" s="38"/>
      <c r="B30" s="38"/>
      <c r="C30" s="38"/>
      <c r="D30" s="38"/>
      <c r="E30" s="38"/>
      <c r="F30" s="38"/>
      <c r="G30" s="38"/>
    </row>
  </sheetData>
  <sheetProtection sheet="1" objects="1" scenarios="1"/>
  <mergeCells count="2">
    <mergeCell ref="E10:G10"/>
    <mergeCell ref="F11:G11"/>
  </mergeCells>
  <printOptions/>
  <pageMargins left="0.75" right="0.75" top="1" bottom="1" header="0.4921259845" footer="0.4921259845"/>
  <pageSetup horizontalDpi="300" verticalDpi="300" orientation="portrait" paperSize="9" r:id="rId5"/>
  <headerFooter alignWithMargins="0">
    <oddHeader>&amp;C&amp;A</oddHeader>
    <oddFooter>&amp;L(C) W. Dutkowski&amp;C&amp;F</oddFooter>
  </headerFooter>
  <drawing r:id="rId4"/>
  <legacyDrawing r:id="rId3"/>
  <oleObjects>
    <oleObject progId="Equation.DSMT4" shapeId="46934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B4">
      <selection activeCell="D23" sqref="D23"/>
    </sheetView>
  </sheetViews>
  <sheetFormatPr defaultColWidth="11.421875" defaultRowHeight="12.75"/>
  <cols>
    <col min="5" max="6" width="12.57421875" style="0" bestFit="1" customWidth="1"/>
  </cols>
  <sheetData>
    <row r="2" ht="26.25">
      <c r="A2" s="20" t="s">
        <v>20</v>
      </c>
    </row>
    <row r="13" spans="5:7" ht="20.25">
      <c r="E13" s="55" t="s">
        <v>40</v>
      </c>
      <c r="F13" s="38"/>
      <c r="G13" s="38"/>
    </row>
    <row r="14" ht="18">
      <c r="E14" s="54" t="s">
        <v>42</v>
      </c>
    </row>
    <row r="16" spans="3:7" ht="18">
      <c r="C16" s="74" t="s">
        <v>0</v>
      </c>
      <c r="D16" s="74"/>
      <c r="E16" s="6"/>
      <c r="F16" s="75" t="s">
        <v>1</v>
      </c>
      <c r="G16" s="76"/>
    </row>
    <row r="17" spans="3:7" ht="18">
      <c r="C17" s="21" t="s">
        <v>14</v>
      </c>
      <c r="D17" s="56"/>
      <c r="E17" s="6">
        <f>IF(ISNUMBER(D17),"m","")</f>
      </c>
      <c r="F17" s="34">
        <f>IF(AND(ISNUMBER(D20),NOT(ISBLANK(D17))),SQRT(D20/PI()),"")</f>
      </c>
      <c r="G17" s="23">
        <f>IF(ISNUMBER(F17),"m","")</f>
      </c>
    </row>
    <row r="18" spans="3:7" ht="18">
      <c r="C18" s="21" t="s">
        <v>21</v>
      </c>
      <c r="D18" s="22"/>
      <c r="E18" s="6">
        <f>IF(ISNUMBER(D18),"m","")</f>
      </c>
      <c r="F18" s="36">
        <f>IF(AND(ISNUMBER(D17),NOT(ISBLANK(D18))),2*D17,"")</f>
      </c>
      <c r="G18" s="23">
        <f>IF(ISNUMBER(F18),"m","")</f>
      </c>
    </row>
    <row r="19" spans="3:7" ht="18">
      <c r="C19" s="21" t="s">
        <v>22</v>
      </c>
      <c r="D19" s="22"/>
      <c r="E19" s="6">
        <f>IF(ISNUMBER(D19),"m","")</f>
      </c>
      <c r="F19" s="36">
        <f>IF(AND(ISNUMBER(D17),NOT(ISBLANK(D19))),2*PI()*D17,"")</f>
      </c>
      <c r="G19" s="23">
        <f>IF(ISNUMBER(F19),"m","")</f>
      </c>
    </row>
    <row r="20" spans="3:7" ht="18">
      <c r="C20" s="21" t="s">
        <v>23</v>
      </c>
      <c r="D20" s="22"/>
      <c r="E20" s="6">
        <f>IF(ISNUMBER(D20),"m²","")</f>
      </c>
      <c r="F20" s="36">
        <f>IF(AND(ISNUMBER(D17),NOT(ISBLANK(D20))),(PI()*D17^2),"")</f>
      </c>
      <c r="G20" s="23">
        <f>IF(ISNUMBER(F20),"m²","")</f>
      </c>
    </row>
    <row r="21" spans="1:7" ht="20.25">
      <c r="A21" s="38"/>
      <c r="C21" s="55" t="s">
        <v>39</v>
      </c>
      <c r="D21" s="38"/>
      <c r="E21" s="38"/>
      <c r="F21" s="38"/>
      <c r="G21" s="38"/>
    </row>
    <row r="22" spans="2:8" ht="18">
      <c r="B22" s="38"/>
      <c r="C22" s="74" t="s">
        <v>0</v>
      </c>
      <c r="D22" s="74"/>
      <c r="E22" s="6"/>
      <c r="F22" s="75" t="s">
        <v>1</v>
      </c>
      <c r="G22" s="76"/>
      <c r="H22" s="38"/>
    </row>
    <row r="23" spans="2:9" ht="18">
      <c r="B23" s="38"/>
      <c r="C23" s="21" t="s">
        <v>14</v>
      </c>
      <c r="D23" s="56"/>
      <c r="E23" s="6">
        <f>IF(ISNUMBER(D23),"m","")</f>
      </c>
      <c r="F23" s="34">
        <f>IF(AND(ISNUMBER(D26),ISBLANK(D23),ISBLANK(D25)),SQRT(D26/PI()),"")</f>
      </c>
      <c r="G23" s="23">
        <f>IF(ISNUMBER(F23),"m","")</f>
      </c>
      <c r="H23" s="38"/>
      <c r="I23" s="38"/>
    </row>
    <row r="24" spans="2:9" ht="18">
      <c r="B24" s="38"/>
      <c r="C24" s="21" t="s">
        <v>21</v>
      </c>
      <c r="D24" s="22"/>
      <c r="E24" s="6">
        <f>IF(ISNUMBER(D24),"m","")</f>
      </c>
      <c r="F24" s="34">
        <f>IF(AND(ISNUMBER(D23),ISBLANK(D24)),2*D23,IF(AND(ISNUMBER(F23),ISBLANK(D24)),2*F23,""))</f>
      </c>
      <c r="G24" s="23">
        <f>IF(ISNUMBER(F24),"m","")</f>
      </c>
      <c r="H24" s="38"/>
      <c r="I24" s="38"/>
    </row>
    <row r="25" spans="2:9" ht="18">
      <c r="B25" s="38"/>
      <c r="C25" s="21" t="s">
        <v>22</v>
      </c>
      <c r="D25" s="22"/>
      <c r="E25" s="6">
        <f>IF(ISNUMBER(D25),"m","")</f>
      </c>
      <c r="F25" s="36">
        <f>IF(AND(ISNUMBER(D23),ISBLANK(D25)),2*PI()*D23,"")</f>
      </c>
      <c r="G25" s="23">
        <f>IF(ISNUMBER(F25),"m","")</f>
      </c>
      <c r="H25" s="38"/>
      <c r="I25" s="38"/>
    </row>
    <row r="26" spans="2:9" ht="18">
      <c r="B26" s="38"/>
      <c r="C26" s="21" t="s">
        <v>23</v>
      </c>
      <c r="D26" s="22"/>
      <c r="E26" s="6">
        <f>IF(ISNUMBER(D26),"m²","")</f>
      </c>
      <c r="F26" s="36">
        <f>IF(AND(ISNUMBER(D23),ISBLANK(D26)),(PI()*D23^2),"")</f>
      </c>
      <c r="G26" s="23">
        <f>IF(ISNUMBER(F26),"m²","")</f>
      </c>
      <c r="H26" s="38"/>
      <c r="I26" s="38"/>
    </row>
    <row r="27" spans="2:9" ht="12.75">
      <c r="B27" s="38"/>
      <c r="C27" s="38"/>
      <c r="D27" s="38"/>
      <c r="E27" s="38"/>
      <c r="F27" s="38"/>
      <c r="G27" s="38"/>
      <c r="H27" s="38"/>
      <c r="I27" s="38"/>
    </row>
    <row r="28" spans="2:9" ht="12.75">
      <c r="B28" s="38"/>
      <c r="C28" s="38"/>
      <c r="D28" s="38"/>
      <c r="E28" s="38"/>
      <c r="F28" s="38"/>
      <c r="G28" s="38"/>
      <c r="H28" s="38"/>
      <c r="I28" s="38"/>
    </row>
    <row r="29" spans="2:9" ht="12.75">
      <c r="B29" s="38"/>
      <c r="C29" s="38"/>
      <c r="D29" s="38"/>
      <c r="E29" s="38"/>
      <c r="F29" s="38"/>
      <c r="G29" s="38"/>
      <c r="H29" s="38"/>
      <c r="I29" s="38"/>
    </row>
    <row r="30" spans="2:9" ht="12.75">
      <c r="B30" s="38"/>
      <c r="C30" s="38"/>
      <c r="D30" s="38"/>
      <c r="E30" s="38"/>
      <c r="F30" s="38"/>
      <c r="G30" s="38"/>
      <c r="H30" s="38"/>
      <c r="I30" s="38"/>
    </row>
  </sheetData>
  <sheetProtection sheet="1" objects="1" scenarios="1"/>
  <mergeCells count="4">
    <mergeCell ref="C16:D16"/>
    <mergeCell ref="F16:G16"/>
    <mergeCell ref="C22:D22"/>
    <mergeCell ref="F22:G22"/>
  </mergeCells>
  <printOptions/>
  <pageMargins left="0.75" right="0.75" top="1" bottom="1" header="0.4921259845" footer="0.4921259845"/>
  <pageSetup horizontalDpi="300" verticalDpi="300" orientation="portrait" paperSize="9" r:id="rId4"/>
  <headerFooter alignWithMargins="0">
    <oddHeader>&amp;C&amp;A</oddHeader>
    <oddFooter>&amp;L(C) W. Dutkowski&amp;C&amp;F</oddFooter>
  </headerFooter>
  <drawing r:id="rId3"/>
  <legacyDrawing r:id="rId2"/>
  <oleObjects>
    <oleObject progId="Equation.DSMT4" shapeId="49372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E3" sqref="E3:E4"/>
    </sheetView>
  </sheetViews>
  <sheetFormatPr defaultColWidth="11.421875" defaultRowHeight="12.75"/>
  <cols>
    <col min="6" max="6" width="12.57421875" style="0" bestFit="1" customWidth="1"/>
  </cols>
  <sheetData>
    <row r="1" ht="26.25">
      <c r="A1" s="1" t="s">
        <v>13</v>
      </c>
    </row>
    <row r="3" ht="20.25">
      <c r="E3" s="55" t="s">
        <v>44</v>
      </c>
    </row>
    <row r="4" ht="18">
      <c r="E4" s="54" t="s">
        <v>43</v>
      </c>
    </row>
    <row r="7" spans="3:7" ht="18">
      <c r="C7" s="3"/>
      <c r="D7" s="8" t="s">
        <v>0</v>
      </c>
      <c r="E7" s="9"/>
      <c r="F7" s="77" t="s">
        <v>1</v>
      </c>
      <c r="G7" s="63"/>
    </row>
    <row r="8" spans="3:7" ht="20.25">
      <c r="C8" s="10" t="s">
        <v>14</v>
      </c>
      <c r="D8" s="18"/>
      <c r="E8" s="15">
        <f>IF(ISNUMBER(D8),"m","")</f>
      </c>
      <c r="F8" s="37">
        <f>IF(AND(ISNUMBER(D10),ISBLANK(D8)),SQRT(D11/(PI()*D10)),"")</f>
      </c>
      <c r="G8" s="16">
        <f>IF(ISNUMBER(F8),"m","")</f>
      </c>
    </row>
    <row r="9" spans="3:7" ht="20.25">
      <c r="C9" s="10" t="s">
        <v>15</v>
      </c>
      <c r="D9" s="18"/>
      <c r="E9" s="15">
        <f>IF(ISNUMBER(D9),"m²","")</f>
      </c>
      <c r="F9" s="37">
        <f>IF(AND(ISNUMBER(D8),NOT(ISBLANK(D9))),D8^2,"")</f>
      </c>
      <c r="G9" s="16">
        <f>IF(ISNUMBER(F9),"m²","")</f>
      </c>
    </row>
    <row r="10" spans="3:7" ht="20.25">
      <c r="C10" s="10" t="s">
        <v>16</v>
      </c>
      <c r="D10" s="18"/>
      <c r="E10" s="15">
        <f>IF(ISNUMBER(D10),"m","")</f>
      </c>
      <c r="F10" s="37">
        <f>IF(AND(ISNUMBER(D11),ISNUMBER(8),ISBLANK(D10)),(D11/(PI()*D8^2)),"")</f>
      </c>
      <c r="G10" s="16">
        <f>IF(ISNUMBER(F10),"m","")</f>
      </c>
    </row>
    <row r="11" spans="3:7" ht="20.25">
      <c r="C11" s="10" t="s">
        <v>6</v>
      </c>
      <c r="D11" s="18"/>
      <c r="E11" s="15">
        <f>IF(ISNUMBER(D11),"m³","")</f>
      </c>
      <c r="F11" s="37">
        <f>IF(AND(ISNUMBER(D8),ISNUMBER(D10),NOT(ISBLANK(D11))),D8^2*PI()*D10,"")</f>
      </c>
      <c r="G11" s="16">
        <f>IF(ISNUMBER(F11),"m³","")</f>
      </c>
    </row>
    <row r="12" spans="3:7" ht="18">
      <c r="C12" s="11" t="s">
        <v>17</v>
      </c>
      <c r="D12" s="18"/>
      <c r="E12" s="15">
        <f>IF(ISNUMBER(D12),"m²","")</f>
      </c>
      <c r="F12" s="37">
        <f>IF(AND(ISNUMBER(D8),ISNUMBER(D10),NOT(ISBLANK(D12))),2*PI()*D8*D10,"")</f>
      </c>
      <c r="G12" s="16">
        <f>IF(ISNUMBER(F12),"m²","")</f>
      </c>
    </row>
    <row r="13" spans="3:7" ht="12.75">
      <c r="C13" s="38"/>
      <c r="D13" s="38"/>
      <c r="E13" s="38"/>
      <c r="F13" s="38"/>
      <c r="G13" s="38"/>
    </row>
    <row r="14" spans="3:7" ht="20.25">
      <c r="C14" s="55" t="s">
        <v>39</v>
      </c>
      <c r="D14" s="38"/>
      <c r="E14" s="38"/>
      <c r="F14" s="38"/>
      <c r="G14" s="38"/>
    </row>
    <row r="15" spans="3:7" ht="18">
      <c r="C15" s="3"/>
      <c r="D15" s="8" t="s">
        <v>0</v>
      </c>
      <c r="E15" s="9"/>
      <c r="F15" s="77" t="s">
        <v>1</v>
      </c>
      <c r="G15" s="63"/>
    </row>
    <row r="16" spans="3:7" ht="20.25">
      <c r="C16" s="10" t="s">
        <v>14</v>
      </c>
      <c r="D16" s="18"/>
      <c r="E16" s="15">
        <f>IF(ISNUMBER(D16),"m","")</f>
      </c>
      <c r="F16" s="37">
        <f>IF(AND(ISNUMBER(D18),ISBLANK(D16)),SQRT(D19/(PI()*D18)),"")</f>
      </c>
      <c r="G16" s="16">
        <f>IF(ISNUMBER(F16),"m","")</f>
      </c>
    </row>
    <row r="17" spans="3:7" ht="20.25">
      <c r="C17" s="10" t="s">
        <v>15</v>
      </c>
      <c r="D17" s="18"/>
      <c r="E17" s="15">
        <f>IF(ISNUMBER(D17),"m²","")</f>
      </c>
      <c r="F17" s="37">
        <f>IF(AND(ISNUMBER(D16),NOT(ISBLANK(D17))),D16^2,"")</f>
      </c>
      <c r="G17" s="16">
        <f>IF(ISNUMBER(F17),"m²","")</f>
      </c>
    </row>
    <row r="18" spans="3:7" ht="20.25">
      <c r="C18" s="10" t="s">
        <v>16</v>
      </c>
      <c r="D18" s="18"/>
      <c r="E18" s="15">
        <f>IF(ISNUMBER(D18),"m","")</f>
      </c>
      <c r="F18" s="37">
        <f>IF(AND(ISNUMBER(D19),ISNUMBER(D16),ISBLANK(D18)),(D19/(PI()*D16^2)),"")</f>
      </c>
      <c r="G18" s="16">
        <f>IF(ISNUMBER(F18),"m","")</f>
      </c>
    </row>
    <row r="19" spans="1:7" ht="20.25">
      <c r="A19" s="38"/>
      <c r="B19" s="38"/>
      <c r="C19" s="10" t="s">
        <v>6</v>
      </c>
      <c r="D19" s="18"/>
      <c r="E19" s="15">
        <f>IF(ISNUMBER(D19),"m³","")</f>
      </c>
      <c r="F19" s="37">
        <f>IF(AND(ISNUMBER(D16),ISNUMBER(D18),ISBLANK(D19)),D16^2*PI()*D18,"")</f>
      </c>
      <c r="G19" s="16">
        <f>IF(ISNUMBER(F19),"m³","")</f>
      </c>
    </row>
    <row r="20" spans="1:7" ht="18">
      <c r="A20" s="38"/>
      <c r="B20" s="38"/>
      <c r="C20" s="11" t="s">
        <v>17</v>
      </c>
      <c r="D20" s="18"/>
      <c r="E20" s="15">
        <f>IF(ISNUMBER(D20),"m²","")</f>
      </c>
      <c r="F20" s="37">
        <f>IF(AND(ISNUMBER(D16),ISNUMBER(D18),ISBLANK(D20)),2*PI()*D16*D18,"")</f>
      </c>
      <c r="G20" s="16">
        <f>IF(ISNUMBER(F20),"m²","")</f>
      </c>
    </row>
    <row r="21" spans="1:7" ht="12.75">
      <c r="A21" s="38"/>
      <c r="B21" s="38"/>
      <c r="C21" s="38"/>
      <c r="D21" s="38"/>
      <c r="E21" s="38"/>
      <c r="F21" s="38"/>
      <c r="G21" s="38"/>
    </row>
    <row r="22" spans="1:7" ht="12.75">
      <c r="A22" s="38"/>
      <c r="B22" s="38"/>
      <c r="C22" s="38"/>
      <c r="D22" s="38"/>
      <c r="E22" s="38"/>
      <c r="F22" s="38"/>
      <c r="G22" s="38"/>
    </row>
    <row r="23" spans="1:7" ht="12.75">
      <c r="A23" s="38"/>
      <c r="B23" s="38"/>
      <c r="C23" s="38"/>
      <c r="D23" s="38"/>
      <c r="E23" s="38"/>
      <c r="F23" s="38"/>
      <c r="G23" s="38"/>
    </row>
    <row r="24" spans="1:7" ht="12.75">
      <c r="A24" s="38"/>
      <c r="B24" s="38"/>
      <c r="C24" s="38"/>
      <c r="D24" s="38"/>
      <c r="E24" s="38"/>
      <c r="F24" s="38"/>
      <c r="G24" s="38"/>
    </row>
    <row r="25" spans="1:7" ht="12.75">
      <c r="A25" s="38"/>
      <c r="B25" s="38"/>
      <c r="C25" s="38"/>
      <c r="D25" s="38"/>
      <c r="E25" s="38"/>
      <c r="F25" s="38"/>
      <c r="G25" s="38"/>
    </row>
    <row r="26" spans="1:7" ht="12.75">
      <c r="A26" s="38"/>
      <c r="B26" s="38"/>
      <c r="C26" s="38"/>
      <c r="D26" s="38"/>
      <c r="E26" s="38"/>
      <c r="F26" s="38"/>
      <c r="G26" s="38"/>
    </row>
    <row r="27" spans="1:7" ht="12.75">
      <c r="A27" s="38"/>
      <c r="B27" s="38"/>
      <c r="C27" s="38"/>
      <c r="D27" s="38"/>
      <c r="E27" s="38"/>
      <c r="F27" s="38"/>
      <c r="G27" s="38"/>
    </row>
    <row r="28" spans="1:7" ht="12.75">
      <c r="A28" s="38"/>
      <c r="B28" s="38"/>
      <c r="C28" s="38"/>
      <c r="D28" s="38"/>
      <c r="E28" s="38"/>
      <c r="F28" s="38"/>
      <c r="G28" s="38"/>
    </row>
    <row r="29" spans="1:7" ht="12.75">
      <c r="A29" s="38"/>
      <c r="B29" s="38"/>
      <c r="C29" s="38"/>
      <c r="D29" s="38"/>
      <c r="E29" s="38"/>
      <c r="F29" s="38"/>
      <c r="G29" s="38"/>
    </row>
    <row r="30" spans="1:7" ht="12.75">
      <c r="A30" s="38"/>
      <c r="B30" s="38"/>
      <c r="C30" s="38"/>
      <c r="D30" s="38"/>
      <c r="E30" s="38"/>
      <c r="F30" s="38"/>
      <c r="G30" s="38"/>
    </row>
    <row r="31" spans="1:7" ht="12.75">
      <c r="A31" s="38"/>
      <c r="B31" s="38"/>
      <c r="C31" s="38"/>
      <c r="D31" s="38"/>
      <c r="E31" s="38"/>
      <c r="F31" s="38"/>
      <c r="G31" s="38"/>
    </row>
  </sheetData>
  <sheetProtection sheet="1" objects="1" scenarios="1"/>
  <mergeCells count="2">
    <mergeCell ref="F7:G7"/>
    <mergeCell ref="F15:G15"/>
  </mergeCells>
  <printOptions/>
  <pageMargins left="0.75" right="0.75" top="1" bottom="1" header="0.4921259845" footer="0.4921259845"/>
  <pageSetup horizontalDpi="300" verticalDpi="300" orientation="portrait" paperSize="9" r:id="rId4"/>
  <headerFooter alignWithMargins="0">
    <oddHeader>&amp;C&amp;A</oddHeader>
    <oddFooter>&amp;L(C) W. Dutkowski&amp;C&amp;F</oddFooter>
  </headerFooter>
  <drawing r:id="rId3"/>
  <legacyDrawing r:id="rId2"/>
  <oleObjects>
    <oleObject progId="Equation.DSMT4" shapeId="50747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9:H31"/>
  <sheetViews>
    <sheetView workbookViewId="0" topLeftCell="A10">
      <selection activeCell="A28" sqref="A28"/>
    </sheetView>
  </sheetViews>
  <sheetFormatPr defaultColWidth="11.421875" defaultRowHeight="12.75"/>
  <cols>
    <col min="4" max="4" width="4.7109375" style="0" bestFit="1" customWidth="1"/>
    <col min="5" max="5" width="13.7109375" style="0" customWidth="1"/>
    <col min="7" max="7" width="14.421875" style="0" customWidth="1"/>
    <col min="8" max="8" width="4.421875" style="0" bestFit="1" customWidth="1"/>
  </cols>
  <sheetData>
    <row r="9" ht="20.25">
      <c r="E9" s="55" t="s">
        <v>44</v>
      </c>
    </row>
    <row r="11" spans="4:8" ht="18">
      <c r="D11" s="3"/>
      <c r="E11" s="47" t="s">
        <v>0</v>
      </c>
      <c r="F11" s="48"/>
      <c r="G11" s="49" t="s">
        <v>1</v>
      </c>
      <c r="H11" s="46"/>
    </row>
    <row r="12" spans="4:8" ht="18">
      <c r="D12" s="12" t="s">
        <v>14</v>
      </c>
      <c r="E12" s="53"/>
      <c r="F12" s="17">
        <f>IF(ISNUMBER(E12),"m","")</f>
      </c>
      <c r="G12" s="35">
        <f>IF(AND(ISNUMBER(E13),ISNUMBER(E14),ISBLANK(E12)),SQRT(E14^2-E13^2),"")</f>
      </c>
      <c r="H12" s="13">
        <f>IF(ISNUMBER(G12),"m","")</f>
      </c>
    </row>
    <row r="13" spans="4:8" ht="18">
      <c r="D13" s="12" t="s">
        <v>18</v>
      </c>
      <c r="E13" s="53"/>
      <c r="F13" s="17">
        <f>IF(ISNUMBER(E13),"m","")</f>
      </c>
      <c r="G13" s="35">
        <f>IF(AND(ISNUMBER(E12),ISNUMBER(E14),NOT(ISBLANK(E13))),SQRT(E14^2-E12^2),"")</f>
      </c>
      <c r="H13" s="13">
        <f>IF(ISNUMBER(G13),"m","")</f>
      </c>
    </row>
    <row r="14" spans="4:8" ht="18">
      <c r="D14" s="12" t="s">
        <v>19</v>
      </c>
      <c r="E14" s="53"/>
      <c r="F14" s="17">
        <f>IF(AND(ISNUMBER(E14),ISNUMBER(G14)),IF(ABS(E14-G14)&lt;0.01,"m","falsch"),"")</f>
      </c>
      <c r="G14" s="35">
        <f>IF(AND(ISNUMBER(E12),ISNUMBER(E13),NOT(ISBLANK(E14))),SQRT(E12^2+E13^2),"")</f>
      </c>
      <c r="H14" s="13">
        <f>IF(ISNUMBER(G14),"m","")</f>
      </c>
    </row>
    <row r="15" spans="4:8" ht="18">
      <c r="D15" s="14" t="s">
        <v>6</v>
      </c>
      <c r="E15" s="53"/>
      <c r="F15" s="17">
        <f>IF(ISNUMBER(E15),"m³","")</f>
      </c>
      <c r="G15" s="35">
        <f>IF(AND(ISNUMBER(E12),ISNUMBER(E13),NOT(ISBLANK(E15))),(1/3)*PI()*E12^2*E13,"")</f>
      </c>
      <c r="H15" s="13">
        <f>IF(ISNUMBER(G15),"m³","")</f>
      </c>
    </row>
    <row r="16" spans="4:8" ht="18">
      <c r="D16" s="4" t="s">
        <v>8</v>
      </c>
      <c r="E16" s="53"/>
      <c r="F16" s="17">
        <f>IF(ISNUMBER(E16),"m²","")</f>
      </c>
      <c r="G16" s="35">
        <f>IF(AND(ISNUMBER(E14),ISNUMBER(E12),NOT(ISBLANK(E16))),(PI()*E12*E14+PI()*E12^2),"")</f>
      </c>
      <c r="H16" s="13">
        <f>IF(ISNUMBER(G16),"m²","")</f>
      </c>
    </row>
    <row r="17" spans="5:8" ht="18">
      <c r="E17" s="57" t="s">
        <v>36</v>
      </c>
      <c r="F17" s="58"/>
      <c r="G17" s="58"/>
      <c r="H17" s="58"/>
    </row>
    <row r="18" spans="5:8" ht="18">
      <c r="E18" s="57" t="s">
        <v>37</v>
      </c>
      <c r="F18" s="58"/>
      <c r="G18" s="58"/>
      <c r="H18" s="58"/>
    </row>
    <row r="19" spans="4:8" ht="18">
      <c r="D19" s="38"/>
      <c r="E19" s="57" t="s">
        <v>38</v>
      </c>
      <c r="F19" s="59"/>
      <c r="G19" s="59"/>
      <c r="H19" s="59"/>
    </row>
    <row r="20" spans="4:8" ht="20.25">
      <c r="D20" s="55" t="s">
        <v>39</v>
      </c>
      <c r="F20" s="54"/>
      <c r="G20" s="54"/>
      <c r="H20" s="38"/>
    </row>
    <row r="21" spans="4:8" ht="18">
      <c r="D21" s="3"/>
      <c r="E21" s="47" t="s">
        <v>0</v>
      </c>
      <c r="F21" s="48"/>
      <c r="G21" s="49" t="s">
        <v>1</v>
      </c>
      <c r="H21" s="46"/>
    </row>
    <row r="22" spans="1:8" ht="18">
      <c r="A22" s="38"/>
      <c r="B22" s="38"/>
      <c r="C22" s="38"/>
      <c r="D22" s="12" t="s">
        <v>14</v>
      </c>
      <c r="E22" s="53"/>
      <c r="F22" s="17">
        <f>IF(ISNUMBER(E22),"m","")</f>
      </c>
      <c r="G22" s="35">
        <f>IF(AND(ISNUMBER(E23),ISNUMBER(E25),ISBLANK(E22)),SQRT(3*E25/(PI()*E23)),"")</f>
      </c>
      <c r="H22" s="13">
        <f>IF(ISNUMBER(G22),"m","")</f>
      </c>
    </row>
    <row r="23" spans="1:8" ht="18">
      <c r="A23" s="38"/>
      <c r="B23" s="38"/>
      <c r="C23" s="38"/>
      <c r="D23" s="12" t="s">
        <v>18</v>
      </c>
      <c r="E23" s="53"/>
      <c r="F23" s="17">
        <f>IF(ISNUMBER(E23),"m","")</f>
      </c>
      <c r="G23" s="35">
        <f>IF(AND(ISNUMBER(E22),ISNUMBER(E25),ISBLANK(E23)),3*E25/(PI()*E22^2),"")</f>
      </c>
      <c r="H23" s="13">
        <f>IF(ISNUMBER(G23),"m","")</f>
      </c>
    </row>
    <row r="24" spans="1:8" ht="19.5">
      <c r="A24" s="40"/>
      <c r="B24" s="38"/>
      <c r="C24" s="38"/>
      <c r="D24" s="12" t="s">
        <v>19</v>
      </c>
      <c r="E24" s="53"/>
      <c r="F24" s="17">
        <f>IF(AND(ISNUMBER(E24),ISNUMBER(G24)),IF(ABS(E24-G24)&lt;0.01,"m","falsch"),"")</f>
      </c>
      <c r="G24" s="35">
        <f>IF(AND(ISNUMBER(E22),ISNUMBER(E23),NOT(ISBLANK(E24))),SQRT(E22^2+E23^2),"")</f>
      </c>
      <c r="H24" s="13">
        <f>IF(ISNUMBER(G24),"m","")</f>
      </c>
    </row>
    <row r="25" spans="1:8" ht="18">
      <c r="A25" s="38"/>
      <c r="B25" s="38"/>
      <c r="C25" s="38"/>
      <c r="D25" s="14" t="s">
        <v>6</v>
      </c>
      <c r="E25" s="53"/>
      <c r="F25" s="17">
        <f>IF(ISNUMBER(E25),"m³","")</f>
      </c>
      <c r="G25" s="35">
        <f>IF(AND(ISNUMBER(E22),ISNUMBER(E23),ISBLANK(E25)),(1/3)*PI()*E22^2*E23,"")</f>
      </c>
      <c r="H25" s="13">
        <f>IF(ISNUMBER(G25),"m³","")</f>
      </c>
    </row>
    <row r="26" spans="1:8" ht="18">
      <c r="A26" s="38"/>
      <c r="B26" s="38"/>
      <c r="C26" s="38"/>
      <c r="D26" s="4" t="s">
        <v>8</v>
      </c>
      <c r="E26" s="53"/>
      <c r="F26" s="17">
        <f>IF(ISNUMBER(E26),"m²","")</f>
      </c>
      <c r="G26" s="35">
        <f>IF(AND(ISNUMBER(E24),ISNUMBER(E23),ISNUMBER(E22)*ISBLANK(E26)),(PI()*E22*G24+PI()*E22^2),"")</f>
      </c>
      <c r="H26" s="13">
        <f>IF(ISNUMBER(G26),"m²","")</f>
      </c>
    </row>
    <row r="27" spans="1:8" ht="12.75">
      <c r="A27" s="38"/>
      <c r="B27" s="41"/>
      <c r="C27" s="38"/>
      <c r="D27" s="38"/>
      <c r="E27" s="38"/>
      <c r="F27" s="38"/>
      <c r="G27" s="38"/>
      <c r="H27" s="38"/>
    </row>
    <row r="28" spans="1:8" ht="19.5">
      <c r="A28" s="42"/>
      <c r="B28" s="43"/>
      <c r="C28" s="43"/>
      <c r="D28" s="38"/>
      <c r="E28" s="38"/>
      <c r="F28" s="38"/>
      <c r="G28" s="38"/>
      <c r="H28" s="38"/>
    </row>
    <row r="29" spans="1:8" ht="19.5">
      <c r="A29" s="42"/>
      <c r="B29" s="43"/>
      <c r="C29" s="43"/>
      <c r="D29" s="38"/>
      <c r="E29" s="38"/>
      <c r="F29" s="38"/>
      <c r="G29" s="38"/>
      <c r="H29" s="38"/>
    </row>
    <row r="30" spans="1:8" ht="19.5">
      <c r="A30" s="44"/>
      <c r="B30" s="45"/>
      <c r="C30" s="43"/>
      <c r="D30" s="38"/>
      <c r="E30" s="38"/>
      <c r="F30" s="38"/>
      <c r="G30" s="38"/>
      <c r="H30" s="38"/>
    </row>
    <row r="31" spans="1:3" ht="12.75">
      <c r="A31" s="28"/>
      <c r="B31" s="28"/>
      <c r="C31" s="28"/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4"/>
  <headerFooter alignWithMargins="0">
    <oddHeader>&amp;C&amp;A</oddHeader>
    <oddFooter>&amp;L(C) W.Dutkowski / D.Mayer&amp;C&amp;F</oddFooter>
  </headerFooter>
  <drawing r:id="rId3"/>
  <legacyDrawing r:id="rId2"/>
  <oleObjects>
    <oleObject progId="Equation.DSMT4" shapeId="55961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F1" sqref="F1"/>
    </sheetView>
  </sheetViews>
  <sheetFormatPr defaultColWidth="11.421875" defaultRowHeight="12.75"/>
  <cols>
    <col min="1" max="16384" width="11.421875" style="78" customWidth="1"/>
  </cols>
  <sheetData>
    <row r="1" s="81" customFormat="1" ht="25.5">
      <c r="A1" s="81" t="s">
        <v>49</v>
      </c>
    </row>
    <row r="3" ht="18">
      <c r="A3" s="78" t="s">
        <v>75</v>
      </c>
    </row>
    <row r="4" ht="18">
      <c r="A4" s="78" t="s">
        <v>50</v>
      </c>
    </row>
    <row r="5" ht="18">
      <c r="A5" s="78" t="s">
        <v>51</v>
      </c>
    </row>
    <row r="6" ht="18">
      <c r="A6" s="78" t="s">
        <v>52</v>
      </c>
    </row>
    <row r="8" ht="18">
      <c r="A8" s="78" t="s">
        <v>56</v>
      </c>
    </row>
    <row r="9" ht="18">
      <c r="A9" s="78" t="s">
        <v>57</v>
      </c>
    </row>
    <row r="10" spans="1:6" ht="18">
      <c r="A10" s="78" t="s">
        <v>53</v>
      </c>
      <c r="E10" s="78" t="s">
        <v>76</v>
      </c>
      <c r="F10" s="82">
        <v>37987</v>
      </c>
    </row>
    <row r="11" ht="18">
      <c r="A11" s="78" t="s">
        <v>54</v>
      </c>
    </row>
    <row r="12" ht="18">
      <c r="A12" s="78" t="s">
        <v>55</v>
      </c>
    </row>
    <row r="13" ht="18">
      <c r="B13" s="78" t="s">
        <v>58</v>
      </c>
    </row>
    <row r="14" ht="18">
      <c r="A14" s="80" t="s">
        <v>74</v>
      </c>
    </row>
    <row r="15" ht="18">
      <c r="A15" s="80" t="s">
        <v>73</v>
      </c>
    </row>
    <row r="16" ht="18">
      <c r="A16" s="79" t="s">
        <v>59</v>
      </c>
    </row>
    <row r="17" ht="18">
      <c r="A17" s="80" t="s">
        <v>60</v>
      </c>
    </row>
    <row r="18" ht="18">
      <c r="A18" s="80" t="s">
        <v>61</v>
      </c>
    </row>
    <row r="19" ht="18">
      <c r="A19" s="80" t="s">
        <v>62</v>
      </c>
    </row>
    <row r="21" ht="18">
      <c r="A21" s="78" t="s">
        <v>63</v>
      </c>
    </row>
    <row r="22" ht="18">
      <c r="A22" s="78" t="s">
        <v>64</v>
      </c>
    </row>
    <row r="23" ht="18">
      <c r="A23" s="78" t="s">
        <v>65</v>
      </c>
    </row>
    <row r="25" ht="18">
      <c r="A25" s="78" t="s">
        <v>66</v>
      </c>
    </row>
    <row r="26" ht="18">
      <c r="A26" s="78" t="s">
        <v>67</v>
      </c>
    </row>
    <row r="27" ht="18">
      <c r="A27" s="78" t="s">
        <v>68</v>
      </c>
    </row>
    <row r="28" ht="18">
      <c r="A28" s="78" t="s">
        <v>69</v>
      </c>
    </row>
    <row r="30" ht="18">
      <c r="A30" s="80" t="s">
        <v>70</v>
      </c>
    </row>
    <row r="31" ht="18">
      <c r="A31" s="80" t="s">
        <v>71</v>
      </c>
    </row>
    <row r="32" ht="18">
      <c r="A32" s="80" t="s">
        <v>72</v>
      </c>
    </row>
    <row r="33" ht="18">
      <c r="A33" s="78" t="s">
        <v>63</v>
      </c>
    </row>
  </sheetData>
  <hyperlinks>
    <hyperlink ref="A17" r:id="rId1" display="http://www.learn-line.nrw.de/angebote/medienmathe/"/>
    <hyperlink ref="A18" r:id="rId2" display="http://www.dasan.de/bukarest_vlahuta"/>
    <hyperlink ref="A19" r:id="rId3" display="http://www.sysco.ro/dutkoeter/"/>
    <hyperlink ref="A31" r:id="rId4" display="http://www.uni-lueneburg.de/mathe-lehramt"/>
    <hyperlink ref="A32" r:id="rId5" display="http://www.doerte-haftendorn.de"/>
    <hyperlink ref="A30" r:id="rId6" display="haftendorn@uni-lueneburg.de"/>
    <hyperlink ref="A15" r:id="rId7" display="wdutkowski@web.de"/>
    <hyperlink ref="A14" r:id="rId8" display="wdutkowski@sysco.ro"/>
  </hyperlinks>
  <printOptions/>
  <pageMargins left="0.75" right="0.75" top="1" bottom="1" header="0.4921259845" footer="0.4921259845"/>
  <pageSetup horizontalDpi="300" verticalDpi="3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 Holzhausen / HS Lohfeld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Dutkowski / I. Schröter</dc:creator>
  <cp:keywords/>
  <dc:description/>
  <cp:lastModifiedBy>Prof. Dr. Dörte Haftendorn</cp:lastModifiedBy>
  <cp:lastPrinted>2004-01-10T23:56:06Z</cp:lastPrinted>
  <dcterms:created xsi:type="dcterms:W3CDTF">2000-12-06T18:55:46Z</dcterms:created>
  <dcterms:modified xsi:type="dcterms:W3CDTF">2004-01-11T00:10:36Z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